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DF5BE619-C1FA-43BE-A7CC-046CDC09FE22}" xr6:coauthVersionLast="47" xr6:coauthVersionMax="47" xr10:uidLastSave="{00000000-0000-0000-0000-000000000000}"/>
  <bookViews>
    <workbookView xWindow="-28920" yWindow="-120" windowWidth="29040" windowHeight="15720" xr2:uid="{BC2DA689-5E7B-479E-9DBE-995C423CF873}"/>
  </bookViews>
  <sheets>
    <sheet name="ElencoEUR" sheetId="1" r:id="rId1"/>
    <sheet name="Prezzi" sheetId="2" r:id="rId2"/>
    <sheet name="Rendiment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" i="1"/>
  <c r="K23" i="1"/>
  <c r="B6" i="3"/>
  <c r="B7" i="3"/>
  <c r="B8" i="3"/>
  <c r="AE21" i="3"/>
  <c r="AB20" i="3"/>
  <c r="AE18" i="3"/>
  <c r="AC18" i="3"/>
  <c r="AB18" i="3"/>
  <c r="AE15" i="3"/>
  <c r="AC15" i="3"/>
  <c r="AB15" i="3"/>
  <c r="Z15" i="3"/>
  <c r="Z16" i="3" s="1"/>
  <c r="Z17" i="3" s="1"/>
  <c r="Z18" i="3" s="1"/>
  <c r="Z19" i="3" s="1"/>
  <c r="Z20" i="3" s="1"/>
  <c r="Z21" i="3" s="1"/>
  <c r="Z22" i="3" s="1"/>
  <c r="Z14" i="3"/>
  <c r="AE13" i="3"/>
  <c r="Z3" i="3"/>
  <c r="Z4" i="3" s="1"/>
  <c r="Z5" i="3" s="1"/>
  <c r="Z6" i="3" s="1"/>
  <c r="Z7" i="3" s="1"/>
  <c r="Z8" i="3" s="1"/>
  <c r="Z9" i="3" s="1"/>
  <c r="Z10" i="3" s="1"/>
  <c r="Z11" i="3" s="1"/>
  <c r="K3" i="3"/>
  <c r="L3" i="3" s="1"/>
  <c r="M3" i="3" s="1"/>
  <c r="N3" i="3" s="1"/>
  <c r="O3" i="3" s="1"/>
  <c r="P3" i="3" s="1"/>
  <c r="Q3" i="3" s="1"/>
  <c r="R3" i="3" s="1"/>
  <c r="S3" i="3" s="1"/>
  <c r="T3" i="3" s="1"/>
  <c r="U3" i="3" s="1"/>
  <c r="G2" i="3"/>
  <c r="F2" i="3" s="1"/>
  <c r="E2" i="3"/>
  <c r="D2" i="3"/>
  <c r="C2" i="3"/>
  <c r="B2" i="3"/>
  <c r="AG1" i="3"/>
  <c r="AF1" i="3"/>
  <c r="AE16" i="3" s="1"/>
  <c r="AD1" i="3"/>
  <c r="AC21" i="3" s="1"/>
  <c r="AC1" i="3"/>
  <c r="AB19" i="3" s="1"/>
  <c r="AB1" i="3"/>
  <c r="AC20" i="3" s="1"/>
  <c r="AA1" i="3"/>
  <c r="AB17" i="3" s="1"/>
  <c r="U1" i="3"/>
  <c r="AK1" i="3" s="1"/>
  <c r="T1" i="3"/>
  <c r="AJ1" i="3" s="1"/>
  <c r="S1" i="3"/>
  <c r="AI1" i="3" s="1"/>
  <c r="R1" i="3"/>
  <c r="AH1" i="3" s="1"/>
  <c r="Q1" i="3"/>
  <c r="P1" i="3"/>
  <c r="O1" i="3"/>
  <c r="AE1" i="3" s="1"/>
  <c r="N1" i="3"/>
  <c r="M1" i="3"/>
  <c r="L1" i="3"/>
  <c r="K1" i="3"/>
  <c r="AB13" i="2"/>
  <c r="AB14" i="2"/>
  <c r="AC14" i="2"/>
  <c r="AD14" i="2"/>
  <c r="AE14" i="2"/>
  <c r="AF14" i="2"/>
  <c r="AG14" i="2"/>
  <c r="AH14" i="2"/>
  <c r="AI14" i="2"/>
  <c r="AJ14" i="2"/>
  <c r="AB15" i="2"/>
  <c r="AC15" i="2"/>
  <c r="AD15" i="2"/>
  <c r="AE15" i="2"/>
  <c r="AF15" i="2"/>
  <c r="AG15" i="2"/>
  <c r="AH15" i="2"/>
  <c r="AI15" i="2"/>
  <c r="AJ15" i="2"/>
  <c r="AB16" i="2"/>
  <c r="AC16" i="2"/>
  <c r="AD16" i="2"/>
  <c r="AE16" i="2"/>
  <c r="AF16" i="2"/>
  <c r="AG16" i="2"/>
  <c r="AH16" i="2"/>
  <c r="AI16" i="2"/>
  <c r="AJ16" i="2"/>
  <c r="AB17" i="2"/>
  <c r="AC17" i="2"/>
  <c r="AD17" i="2"/>
  <c r="AE17" i="2"/>
  <c r="AF17" i="2"/>
  <c r="AG17" i="2"/>
  <c r="AH17" i="2"/>
  <c r="AI17" i="2"/>
  <c r="AJ17" i="2"/>
  <c r="AB18" i="2"/>
  <c r="AC18" i="2"/>
  <c r="AD18" i="2"/>
  <c r="AE18" i="2"/>
  <c r="AF18" i="2"/>
  <c r="AG18" i="2"/>
  <c r="AH18" i="2"/>
  <c r="AI18" i="2"/>
  <c r="AJ18" i="2"/>
  <c r="AB19" i="2"/>
  <c r="AC19" i="2"/>
  <c r="AD19" i="2"/>
  <c r="AE19" i="2"/>
  <c r="AF19" i="2"/>
  <c r="AG19" i="2"/>
  <c r="AH19" i="2"/>
  <c r="AI19" i="2"/>
  <c r="AJ19" i="2"/>
  <c r="AB20" i="2"/>
  <c r="AC20" i="2"/>
  <c r="AD20" i="2"/>
  <c r="AE20" i="2"/>
  <c r="AF20" i="2"/>
  <c r="AG20" i="2"/>
  <c r="AH20" i="2"/>
  <c r="AI20" i="2"/>
  <c r="AJ20" i="2"/>
  <c r="AB21" i="2"/>
  <c r="AC21" i="2"/>
  <c r="AD21" i="2"/>
  <c r="AE21" i="2"/>
  <c r="AF21" i="2"/>
  <c r="AG21" i="2"/>
  <c r="AH21" i="2"/>
  <c r="AI21" i="2"/>
  <c r="AJ21" i="2"/>
  <c r="AB22" i="2"/>
  <c r="AC22" i="2"/>
  <c r="AD22" i="2"/>
  <c r="AE22" i="2"/>
  <c r="AF22" i="2"/>
  <c r="AG22" i="2"/>
  <c r="AH22" i="2"/>
  <c r="AI22" i="2"/>
  <c r="AJ22" i="2"/>
  <c r="AC13" i="2"/>
  <c r="AD13" i="2"/>
  <c r="AE13" i="2"/>
  <c r="AF13" i="2"/>
  <c r="AG13" i="2"/>
  <c r="AH13" i="2"/>
  <c r="AI13" i="2"/>
  <c r="AJ13" i="2"/>
  <c r="Z14" i="2"/>
  <c r="Z15" i="2" s="1"/>
  <c r="Z16" i="2" s="1"/>
  <c r="Z17" i="2" s="1"/>
  <c r="Z18" i="2" s="1"/>
  <c r="Z19" i="2" s="1"/>
  <c r="Z20" i="2" s="1"/>
  <c r="Z21" i="2" s="1"/>
  <c r="Z22" i="2" s="1"/>
  <c r="K2" i="3" l="1" a="1"/>
  <c r="K2" i="3" s="1"/>
  <c r="Z1" i="3"/>
  <c r="AD14" i="3"/>
  <c r="AD16" i="3"/>
  <c r="AD19" i="3"/>
  <c r="AF17" i="3"/>
  <c r="AF18" i="3"/>
  <c r="AF15" i="3"/>
  <c r="AD18" i="3"/>
  <c r="AD22" i="3"/>
  <c r="AD20" i="3"/>
  <c r="AD17" i="3"/>
  <c r="AD15" i="3"/>
  <c r="AF13" i="3"/>
  <c r="AF16" i="3"/>
  <c r="AD21" i="3"/>
  <c r="AD13" i="3"/>
  <c r="AF21" i="3"/>
  <c r="AG19" i="3"/>
  <c r="AG14" i="3"/>
  <c r="AG17" i="3"/>
  <c r="AG22" i="3"/>
  <c r="AG21" i="3"/>
  <c r="AG13" i="3"/>
  <c r="AG20" i="3"/>
  <c r="AG15" i="3"/>
  <c r="AG16" i="3"/>
  <c r="AG18" i="3"/>
  <c r="AH17" i="3"/>
  <c r="AH18" i="3"/>
  <c r="AH22" i="3"/>
  <c r="AH14" i="3"/>
  <c r="AH20" i="3"/>
  <c r="AH19" i="3"/>
  <c r="AH21" i="3"/>
  <c r="AH15" i="3"/>
  <c r="AH13" i="3"/>
  <c r="AH16" i="3"/>
  <c r="AI22" i="3"/>
  <c r="AI14" i="3"/>
  <c r="AI17" i="3"/>
  <c r="AI20" i="3"/>
  <c r="AI13" i="3"/>
  <c r="AI19" i="3"/>
  <c r="AI15" i="3"/>
  <c r="AI18" i="3"/>
  <c r="AI16" i="3"/>
  <c r="AI21" i="3"/>
  <c r="AJ20" i="3"/>
  <c r="AJ17" i="3"/>
  <c r="AJ15" i="3"/>
  <c r="AJ13" i="3"/>
  <c r="AJ16" i="3"/>
  <c r="AJ14" i="3"/>
  <c r="AJ18" i="3"/>
  <c r="AJ21" i="3"/>
  <c r="AJ19" i="3"/>
  <c r="AJ22" i="3"/>
  <c r="AF14" i="3"/>
  <c r="AC17" i="3"/>
  <c r="AE20" i="3"/>
  <c r="AB22" i="3"/>
  <c r="AB14" i="3"/>
  <c r="AF20" i="3"/>
  <c r="AC14" i="3"/>
  <c r="AE17" i="3"/>
  <c r="AC22" i="3"/>
  <c r="AF22" i="3"/>
  <c r="AE14" i="3"/>
  <c r="AB16" i="3"/>
  <c r="AE19" i="3"/>
  <c r="AB13" i="3"/>
  <c r="AF19" i="3"/>
  <c r="AB21" i="3"/>
  <c r="AC19" i="3"/>
  <c r="AE22" i="3"/>
  <c r="AC16" i="3"/>
  <c r="AC13" i="3"/>
  <c r="K2" i="1"/>
  <c r="E2" i="2"/>
  <c r="C2" i="2"/>
  <c r="D2" i="2"/>
  <c r="Z3" i="2"/>
  <c r="Z4" i="2" s="1"/>
  <c r="Z5" i="2" s="1"/>
  <c r="Z6" i="2" s="1"/>
  <c r="Z7" i="2" s="1"/>
  <c r="Z8" i="2" s="1"/>
  <c r="Z9" i="2" s="1"/>
  <c r="Z10" i="2" s="1"/>
  <c r="Z11" i="2" s="1"/>
  <c r="G2" i="2"/>
  <c r="K3" i="2"/>
  <c r="L3" i="2" s="1"/>
  <c r="M3" i="2" s="1"/>
  <c r="N3" i="2" s="1"/>
  <c r="O3" i="2" s="1"/>
  <c r="P3" i="2" s="1"/>
  <c r="Q3" i="2" s="1"/>
  <c r="R3" i="2" s="1"/>
  <c r="S3" i="2" s="1"/>
  <c r="T3" i="2" s="1"/>
  <c r="U3" i="2" s="1"/>
  <c r="P1" i="2"/>
  <c r="AF1" i="2" s="1"/>
  <c r="B2" i="2"/>
  <c r="A28" i="1"/>
  <c r="M23" i="1" s="1"/>
  <c r="T1" i="1"/>
  <c r="Q1" i="2" s="1"/>
  <c r="AG1" i="2" s="1"/>
  <c r="R1" i="1"/>
  <c r="Q1" i="1" s="1"/>
  <c r="P1" i="1" s="1"/>
  <c r="O1" i="1" s="1"/>
  <c r="N1" i="1" s="1"/>
  <c r="K1" i="2" s="1"/>
  <c r="AA1" i="2" s="1"/>
  <c r="K3" i="1"/>
  <c r="K4" i="1"/>
  <c r="K5" i="1"/>
  <c r="K6" i="1"/>
  <c r="K7" i="1"/>
  <c r="K8" i="1"/>
  <c r="K9" i="1"/>
  <c r="K10" i="1"/>
  <c r="K11" i="1"/>
  <c r="K12" i="1"/>
  <c r="M12" i="1" s="1"/>
  <c r="K13" i="1"/>
  <c r="K14" i="1"/>
  <c r="K15" i="1"/>
  <c r="K16" i="1"/>
  <c r="K17" i="1"/>
  <c r="K18" i="1"/>
  <c r="M18" i="1" s="1"/>
  <c r="K19" i="1"/>
  <c r="K20" i="1"/>
  <c r="M20" i="1" s="1"/>
  <c r="K21" i="1"/>
  <c r="K22" i="1"/>
  <c r="M22" i="1" s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K2" i="2" l="1" a="1"/>
  <c r="K2" i="2" s="1"/>
  <c r="F2" i="2"/>
  <c r="Z1" i="2" s="1"/>
  <c r="L5" i="3"/>
  <c r="T5" i="3"/>
  <c r="Q5" i="3"/>
  <c r="O5" i="3"/>
  <c r="R4" i="3"/>
  <c r="N4" i="3"/>
  <c r="R5" i="3"/>
  <c r="P5" i="3"/>
  <c r="Q4" i="3"/>
  <c r="O4" i="3"/>
  <c r="N5" i="3"/>
  <c r="M4" i="3"/>
  <c r="T4" i="3"/>
  <c r="S4" i="3"/>
  <c r="P4" i="3"/>
  <c r="S5" i="3"/>
  <c r="M5" i="3"/>
  <c r="M2" i="1"/>
  <c r="L4" i="3"/>
  <c r="M16" i="1"/>
  <c r="M8" i="1"/>
  <c r="M4" i="1"/>
  <c r="M21" i="1"/>
  <c r="M17" i="1"/>
  <c r="M13" i="1"/>
  <c r="M9" i="1"/>
  <c r="M5" i="1"/>
  <c r="U1" i="1"/>
  <c r="V1" i="1" s="1"/>
  <c r="W1" i="1" s="1"/>
  <c r="X1" i="1" s="1"/>
  <c r="U1" i="2" s="1"/>
  <c r="AK1" i="2" s="1"/>
  <c r="M19" i="1"/>
  <c r="M15" i="1"/>
  <c r="M11" i="1"/>
  <c r="M7" i="1"/>
  <c r="M3" i="1"/>
  <c r="M14" i="1"/>
  <c r="M10" i="1"/>
  <c r="M6" i="1"/>
  <c r="M1" i="2"/>
  <c r="AC1" i="2" s="1"/>
  <c r="O1" i="2"/>
  <c r="AE1" i="2" s="1"/>
  <c r="N1" i="2"/>
  <c r="AD1" i="2" s="1"/>
  <c r="T1" i="2"/>
  <c r="AJ1" i="2" s="1"/>
  <c r="L1" i="2"/>
  <c r="AB1" i="2" s="1"/>
  <c r="R1" i="2"/>
  <c r="AH1" i="2" s="1"/>
  <c r="R5" i="2" l="1"/>
  <c r="Q4" i="2"/>
  <c r="P5" i="2"/>
  <c r="R4" i="2"/>
  <c r="S5" i="2"/>
  <c r="T5" i="2"/>
  <c r="L5" i="2"/>
  <c r="L4" i="2"/>
  <c r="M4" i="2"/>
  <c r="N4" i="2"/>
  <c r="O4" i="2"/>
  <c r="P4" i="2"/>
  <c r="S4" i="2"/>
  <c r="M5" i="2"/>
  <c r="N5" i="2"/>
  <c r="T4" i="2"/>
  <c r="O5" i="2"/>
  <c r="Q5" i="2"/>
  <c r="S1" i="2"/>
  <c r="AI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<sst xmlns="http://schemas.openxmlformats.org/spreadsheetml/2006/main" count="106" uniqueCount="70">
  <si>
    <t>FRANCIA 25/05/2054 3%</t>
  </si>
  <si>
    <t>ISIN</t>
  </si>
  <si>
    <t>Descrizione</t>
  </si>
  <si>
    <t>Data scadenza</t>
  </si>
  <si>
    <t>Cedola</t>
  </si>
  <si>
    <t>Emissione</t>
  </si>
  <si>
    <t>Periodicità</t>
  </si>
  <si>
    <t>Emittente</t>
  </si>
  <si>
    <t>Volume</t>
  </si>
  <si>
    <t>Durata</t>
  </si>
  <si>
    <t>FR001400FTH3</t>
  </si>
  <si>
    <t>FRANCIA</t>
  </si>
  <si>
    <t>TIR netto</t>
  </si>
  <si>
    <t>Prezzo Attuale</t>
  </si>
  <si>
    <t>BE0000358672</t>
  </si>
  <si>
    <t>BELGIO 22/06/2054 3,3%</t>
  </si>
  <si>
    <t>BELGIO</t>
  </si>
  <si>
    <t>FR0010171975</t>
  </si>
  <si>
    <t>FRANCIA 25/04/2055 4%</t>
  </si>
  <si>
    <t>EU000A1U9936</t>
  </si>
  <si>
    <t>EUROPEAN STABILITY MECHANISM 01/12/2055 1,85%</t>
  </si>
  <si>
    <t>EUROPEAN FINANCIAL STABILITY FACILITY</t>
  </si>
  <si>
    <t>EU000A1G0DN3</t>
  </si>
  <si>
    <t>EFSF 28/02/2056 2%</t>
  </si>
  <si>
    <t>BE0000343526</t>
  </si>
  <si>
    <t>BELGIO 22/06/2057 2,25%</t>
  </si>
  <si>
    <t>FR0010870956</t>
  </si>
  <si>
    <t>FRANCIA 25/04/2060 4%</t>
  </si>
  <si>
    <t>AT0000A0U299</t>
  </si>
  <si>
    <t>AUSTRIA 26/01/2062 3,8%</t>
  </si>
  <si>
    <t>AUSTRIA</t>
  </si>
  <si>
    <t>ES00000126D8</t>
  </si>
  <si>
    <t>SPAGNA 31/10/2064 4%</t>
  </si>
  <si>
    <t>SPAGNA</t>
  </si>
  <si>
    <t>FR0013154028</t>
  </si>
  <si>
    <t>FRANCIA 25/05/2066 1,75%</t>
  </si>
  <si>
    <t>BE0000340498</t>
  </si>
  <si>
    <t>BELGIO 22/06/2066 2,15%</t>
  </si>
  <si>
    <t>ES00000128E2</t>
  </si>
  <si>
    <t>SPAGNA 30/07/2066 3,45%</t>
  </si>
  <si>
    <t>IT0005217390</t>
  </si>
  <si>
    <t>BTP 01/03/2067 2,8%</t>
  </si>
  <si>
    <t>ITALIA</t>
  </si>
  <si>
    <t>AT0000A2QQB6</t>
  </si>
  <si>
    <t>AUSTRIA 20/04/2071 0,70%</t>
  </si>
  <si>
    <t>BE0000353624</t>
  </si>
  <si>
    <t>BELGIO 22/06/2071 0,65%</t>
  </si>
  <si>
    <t>ES0000012H58</t>
  </si>
  <si>
    <t>SPAGNA 31/10/2071 1,45%</t>
  </si>
  <si>
    <t>IT0005441883</t>
  </si>
  <si>
    <t>BTP 01/03/2072 2,15%</t>
  </si>
  <si>
    <t>FR0014001NN8</t>
  </si>
  <si>
    <t>FRANCIA 25/05/2072 0,5%</t>
  </si>
  <si>
    <t>SI0002104121</t>
  </si>
  <si>
    <t>SLOVENIA 03/03/2081 0,6875%</t>
  </si>
  <si>
    <t>SLOVENIA</t>
  </si>
  <si>
    <t>AT0000A1PEF7</t>
  </si>
  <si>
    <t>AUSTRIA 02/11/2086 1,5%</t>
  </si>
  <si>
    <t>AT0000A1XML2</t>
  </si>
  <si>
    <t>AUSTRIA 20/09/2117 2,1%</t>
  </si>
  <si>
    <t>AT0000A2HLC4</t>
  </si>
  <si>
    <t>AUSTRIA 30/06/2120 0,85%</t>
  </si>
  <si>
    <t>TIR lordo
(Tasso di Mercato)</t>
  </si>
  <si>
    <t>Prezzo Attuale 
(Calcolato)</t>
  </si>
  <si>
    <t>N Anni nel Futuro</t>
  </si>
  <si>
    <t>Passo Variazione Tassi</t>
  </si>
  <si>
    <t>Variazione dei tassi base</t>
  </si>
  <si>
    <t>Non toocare la cella in nero!</t>
  </si>
  <si>
    <t>derivata prima</t>
  </si>
  <si>
    <t>derivata seconda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</si>
</sst>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43" fontId="0" fillId="0" borderId="1" xfId="1" applyFont="1" applyBorder="1"/>
    <xf numFmtId="165" fontId="2" fillId="2" borderId="1" xfId="1" applyNumberFormat="1" applyFont="1" applyFill="1" applyBorder="1" applyAlignment="1">
      <alignment horizontal="right" vertical="center" wrapText="1"/>
    </xf>
    <xf numFmtId="0" fontId="0" fillId="0" borderId="1" xfId="0" applyBorder="1"/>
    <xf numFmtId="10" fontId="2" fillId="2" borderId="1" xfId="2" applyNumberFormat="1" applyFont="1" applyFill="1" applyBorder="1" applyAlignment="1">
      <alignment horizontal="right" vertical="center" wrapText="1"/>
    </xf>
    <xf numFmtId="10" fontId="0" fillId="0" borderId="0" xfId="0" applyNumberFormat="1"/>
    <xf numFmtId="0" fontId="2" fillId="0" borderId="0" xfId="0" applyFont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10" fontId="0" fillId="4" borderId="0" xfId="0" applyNumberFormat="1" applyFill="1"/>
    <xf numFmtId="14" fontId="0" fillId="0" borderId="1" xfId="0" applyNumberFormat="1" applyBorder="1"/>
    <xf numFmtId="10" fontId="0" fillId="0" borderId="1" xfId="2" applyNumberFormat="1" applyFont="1" applyBorder="1"/>
    <xf numFmtId="10" fontId="0" fillId="0" borderId="1" xfId="0" applyNumberFormat="1" applyBorder="1"/>
    <xf numFmtId="1" fontId="0" fillId="0" borderId="1" xfId="0" applyNumberFormat="1" applyBorder="1"/>
    <xf numFmtId="2" fontId="0" fillId="0" borderId="0" xfId="0" applyNumberFormat="1"/>
    <xf numFmtId="9" fontId="0" fillId="0" borderId="0" xfId="2" applyFont="1"/>
    <xf numFmtId="9" fontId="0" fillId="0" borderId="1" xfId="2" applyFont="1" applyBorder="1"/>
    <xf numFmtId="10" fontId="2" fillId="0" borderId="1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Prezzi!$B$2</c:f>
              <c:strCache>
                <c:ptCount val="1"/>
                <c:pt idx="0">
                  <c:v>AUSTRIA 20/09/2117 2,1%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Prezzi!$K$1:$U$1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xVal>
          <c:yVal>
            <c:numRef>
              <c:f>Prezzi!$K$2:$U$2</c:f>
              <c:numCache>
                <c:formatCode>0.00</c:formatCode>
                <c:ptCount val="11"/>
                <c:pt idx="0">
                  <c:v>232.00170323920128</c:v>
                </c:pt>
                <c:pt idx="1">
                  <c:v>176.27308123989908</c:v>
                </c:pt>
                <c:pt idx="2">
                  <c:v>137.59155057196369</c:v>
                </c:pt>
                <c:pt idx="3">
                  <c:v>110.27258043653727</c:v>
                </c:pt>
                <c:pt idx="4">
                  <c:v>90.614062638332996</c:v>
                </c:pt>
                <c:pt idx="5">
                  <c:v>76.185354581023901</c:v>
                </c:pt>
                <c:pt idx="6">
                  <c:v>65.376367263610376</c:v>
                </c:pt>
                <c:pt idx="7">
                  <c:v>57.110132323082908</c:v>
                </c:pt>
                <c:pt idx="8">
                  <c:v>50.658587349749673</c:v>
                </c:pt>
                <c:pt idx="9">
                  <c:v>45.523829371858639</c:v>
                </c:pt>
                <c:pt idx="10">
                  <c:v>41.36109320954872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6-483A-A29A-B7BDDAB1CA93}"/>
            </c:ext>
          </c:extLst>
        </c:ser>
        <c:ser>
          <c:idx val="1"/>
          <c:order val="1"/>
          <c:tx>
            <c:strRef>
              <c:f>ElencoEUR!$H$1</c:f>
              <c:strCache>
                <c:ptCount val="1"/>
                <c:pt idx="0">
                  <c:v>Prezzo Attuale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Prezzi!$K$1:$U$1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xVal>
          <c:yVal>
            <c:numRef>
              <c:f>Prezzi!$K$3:$U$3</c:f>
              <c:numCache>
                <c:formatCode>0.00</c:formatCode>
                <c:ptCount val="11"/>
                <c:pt idx="0">
                  <c:v>74.03</c:v>
                </c:pt>
                <c:pt idx="1">
                  <c:v>74.03</c:v>
                </c:pt>
                <c:pt idx="2">
                  <c:v>74.03</c:v>
                </c:pt>
                <c:pt idx="3">
                  <c:v>74.03</c:v>
                </c:pt>
                <c:pt idx="4">
                  <c:v>74.03</c:v>
                </c:pt>
                <c:pt idx="5">
                  <c:v>74.03</c:v>
                </c:pt>
                <c:pt idx="6">
                  <c:v>74.03</c:v>
                </c:pt>
                <c:pt idx="7">
                  <c:v>74.03</c:v>
                </c:pt>
                <c:pt idx="8">
                  <c:v>74.03</c:v>
                </c:pt>
                <c:pt idx="9">
                  <c:v>74.03</c:v>
                </c:pt>
                <c:pt idx="10">
                  <c:v>74.03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6-483A-A29A-B7BDDAB1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392464"/>
        <c:axId val="137414240"/>
      </c:scatterChart>
      <c:valAx>
        <c:axId val="120639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14240"/>
        <c:crosses val="autoZero"/>
        <c:crossBetween val="midCat"/>
      </c:valAx>
      <c:valAx>
        <c:axId val="1374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39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Prezzi!$Z$2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Prezzi!$AA$2:$AK$2</c:f>
              <c:numCache>
                <c:formatCode>0</c:formatCode>
                <c:ptCount val="11"/>
                <c:pt idx="0">
                  <c:v>232.00170323920128</c:v>
                </c:pt>
                <c:pt idx="1">
                  <c:v>176.27308123989908</c:v>
                </c:pt>
                <c:pt idx="2">
                  <c:v>137.59155057196369</c:v>
                </c:pt>
                <c:pt idx="3">
                  <c:v>110.27258043653727</c:v>
                </c:pt>
                <c:pt idx="4">
                  <c:v>90.614062638332996</c:v>
                </c:pt>
                <c:pt idx="5">
                  <c:v>76.185354581023901</c:v>
                </c:pt>
                <c:pt idx="6">
                  <c:v>65.376367263610376</c:v>
                </c:pt>
                <c:pt idx="7">
                  <c:v>57.110132323082908</c:v>
                </c:pt>
                <c:pt idx="8">
                  <c:v>50.658587349749673</c:v>
                </c:pt>
                <c:pt idx="9">
                  <c:v>45.523829371858639</c:v>
                </c:pt>
                <c:pt idx="10">
                  <c:v>41.36109320954872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3-4E2E-9259-179CA6C8C52C}"/>
            </c:ext>
          </c:extLst>
        </c:ser>
        <c:ser>
          <c:idx val="1"/>
          <c:order val="1"/>
          <c:tx>
            <c:strRef>
              <c:f>Prezzi!$Z$3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Prezzi!$AA$3:$AK$3</c:f>
              <c:numCache>
                <c:formatCode>0</c:formatCode>
                <c:ptCount val="11"/>
                <c:pt idx="0">
                  <c:v>232.9466243266869</c:v>
                </c:pt>
                <c:pt idx="1">
                  <c:v>177.85983398422337</c:v>
                </c:pt>
                <c:pt idx="2">
                  <c:v>139.50339674175717</c:v>
                </c:pt>
                <c:pt idx="3">
                  <c:v>112.33985617138684</c:v>
                </c:pt>
                <c:pt idx="4">
                  <c:v>92.7482842240221</c:v>
                </c:pt>
                <c:pt idx="5">
                  <c:v>78.342188766523734</c:v>
                </c:pt>
                <c:pt idx="6">
                  <c:v>67.535007568410151</c:v>
                </c:pt>
                <c:pt idx="7">
                  <c:v>59.261947655177494</c:v>
                </c:pt>
                <c:pt idx="8">
                  <c:v>52.800972912996095</c:v>
                </c:pt>
                <c:pt idx="9">
                  <c:v>47.656948569933434</c:v>
                </c:pt>
                <c:pt idx="10">
                  <c:v>43.48620588753397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3-4E2E-9259-179CA6C8C52C}"/>
            </c:ext>
          </c:extLst>
        </c:ser>
        <c:ser>
          <c:idx val="2"/>
          <c:order val="2"/>
          <c:tx>
            <c:strRef>
              <c:f>Prezzi!$Z$4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Prezzi!$AA$4:$AK$4</c:f>
              <c:numCache>
                <c:formatCode>0</c:formatCode>
                <c:ptCount val="11"/>
                <c:pt idx="0">
                  <c:v>233.88679793438052</c:v>
                </c:pt>
                <c:pt idx="1">
                  <c:v>179.44191099918777</c:v>
                </c:pt>
                <c:pt idx="2">
                  <c:v>141.41258804382755</c:v>
                </c:pt>
                <c:pt idx="3">
                  <c:v>114.40650654254158</c:v>
                </c:pt>
                <c:pt idx="4">
                  <c:v>94.883330895266653</c:v>
                </c:pt>
                <c:pt idx="5">
                  <c:v>80.500677400352544</c:v>
                </c:pt>
                <c:pt idx="6">
                  <c:v>69.695648099360653</c:v>
                </c:pt>
                <c:pt idx="7">
                  <c:v>61.415789489641156</c:v>
                </c:pt>
                <c:pt idx="8">
                  <c:v>54.945228107307216</c:v>
                </c:pt>
                <c:pt idx="9">
                  <c:v>49.791694254849531</c:v>
                </c:pt>
                <c:pt idx="10">
                  <c:v>45.612677414817853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3-4E2E-9259-179CA6C8C52C}"/>
            </c:ext>
          </c:extLst>
        </c:ser>
        <c:ser>
          <c:idx val="3"/>
          <c:order val="3"/>
          <c:tx>
            <c:strRef>
              <c:f>Prezzi!$Z$5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Prezzi!$AA$5:$AK$5</c:f>
              <c:numCache>
                <c:formatCode>0</c:formatCode>
                <c:ptCount val="11"/>
                <c:pt idx="0">
                  <c:v>234.82220454970684</c:v>
                </c:pt>
                <c:pt idx="1">
                  <c:v>181.01926968847081</c:v>
                </c:pt>
                <c:pt idx="2">
                  <c:v>143.31908701774881</c:v>
                </c:pt>
                <c:pt idx="3">
                  <c:v>116.47251959924419</c:v>
                </c:pt>
                <c:pt idx="4">
                  <c:v>97.019222544954786</c:v>
                </c:pt>
                <c:pt idx="5">
                  <c:v>82.660868643652293</c:v>
                </c:pt>
                <c:pt idx="6">
                  <c:v>71.858357084358502</c:v>
                </c:pt>
                <c:pt idx="7">
                  <c:v>63.571737083166589</c:v>
                </c:pt>
                <c:pt idx="8">
                  <c:v>57.091435402280013</c:v>
                </c:pt>
                <c:pt idx="9">
                  <c:v>51.928146303524237</c:v>
                </c:pt>
                <c:pt idx="10">
                  <c:v>47.740581318859967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3-4E2E-9259-179CA6C8C52C}"/>
            </c:ext>
          </c:extLst>
        </c:ser>
        <c:ser>
          <c:idx val="4"/>
          <c:order val="4"/>
          <c:tx>
            <c:strRef>
              <c:f>Prezzi!$Z$6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Prezzi!$AA$6:$AK$6</c:f>
              <c:numCache>
                <c:formatCode>0</c:formatCode>
                <c:ptCount val="11"/>
                <c:pt idx="0">
                  <c:v>235.75282457989189</c:v>
                </c:pt>
                <c:pt idx="1">
                  <c:v>182.59186706769481</c:v>
                </c:pt>
                <c:pt idx="2">
                  <c:v>145.22285567452499</c:v>
                </c:pt>
                <c:pt idx="3">
                  <c:v>118.53788316235729</c:v>
                </c:pt>
                <c:pt idx="4">
                  <c:v>99.15597954559388</c:v>
                </c:pt>
                <c:pt idx="5">
                  <c:v>84.822812059540084</c:v>
                </c:pt>
                <c:pt idx="6">
                  <c:v>74.023205078560096</c:v>
                </c:pt>
                <c:pt idx="7">
                  <c:v>65.72987279218296</c:v>
                </c:pt>
                <c:pt idx="8">
                  <c:v>59.239680905252897</c:v>
                </c:pt>
                <c:pt idx="9">
                  <c:v>54.066388515637513</c:v>
                </c:pt>
                <c:pt idx="10">
                  <c:v>49.869995105697505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23-4E2E-9259-179CA6C8C52C}"/>
            </c:ext>
          </c:extLst>
        </c:ser>
        <c:ser>
          <c:idx val="5"/>
          <c:order val="5"/>
          <c:tx>
            <c:strRef>
              <c:f>Prezzi!$Z$7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Prezzi!$AA$7:$AK$7</c:f>
              <c:numCache>
                <c:formatCode>0</c:formatCode>
                <c:ptCount val="11"/>
                <c:pt idx="0">
                  <c:v>236.67863835163377</c:v>
                </c:pt>
                <c:pt idx="1">
                  <c:v>184.15965976089038</c:v>
                </c:pt>
                <c:pt idx="2">
                  <c:v>147.1238554891319</c:v>
                </c:pt>
                <c:pt idx="3">
                  <c:v>120.60258481999909</c:v>
                </c:pt>
                <c:pt idx="4">
                  <c:v>101.2936227608744</c:v>
                </c:pt>
                <c:pt idx="5">
                  <c:v>86.986558653919957</c:v>
                </c:pt>
                <c:pt idx="6">
                  <c:v>76.190265043764697</c:v>
                </c:pt>
                <c:pt idx="7">
                  <c:v>67.890282194086879</c:v>
                </c:pt>
                <c:pt idx="8">
                  <c:v>61.390054521766849</c:v>
                </c:pt>
                <c:pt idx="9">
                  <c:v>56.206508806279288</c:v>
                </c:pt>
                <c:pt idx="10">
                  <c:v>52.001000475226377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23-4E2E-9259-179CA6C8C52C}"/>
            </c:ext>
          </c:extLst>
        </c:ser>
        <c:ser>
          <c:idx val="6"/>
          <c:order val="6"/>
          <c:tx>
            <c:strRef>
              <c:f>Prezzi!$Z$8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Prezzi!$AA$8:$AK$8</c:f>
              <c:numCache>
                <c:formatCode>0</c:formatCode>
                <c:ptCount val="11"/>
                <c:pt idx="0">
                  <c:v>237.59962611077145</c:v>
                </c:pt>
                <c:pt idx="1">
                  <c:v>185.72260399692914</c:v>
                </c:pt>
                <c:pt idx="2">
                  <c:v>149.02204739295371</c:v>
                </c:pt>
                <c:pt idx="3">
                  <c:v>122.66661192309559</c:v>
                </c:pt>
                <c:pt idx="4">
                  <c:v>103.43217355751223</c:v>
                </c:pt>
                <c:pt idx="5">
                  <c:v>89.152160917482462</c:v>
                </c:pt>
                <c:pt idx="6">
                  <c:v>78.359612430505166</c:v>
                </c:pt>
                <c:pt idx="7">
                  <c:v>70.053054213214793</c:v>
                </c:pt>
                <c:pt idx="8">
                  <c:v>63.542650123104465</c:v>
                </c:pt>
                <c:pt idx="9">
                  <c:v>58.348599408057552</c:v>
                </c:pt>
                <c:pt idx="10">
                  <c:v>54.133683548131316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3-4E2E-9259-179CA6C8C52C}"/>
            </c:ext>
          </c:extLst>
        </c:ser>
        <c:ser>
          <c:idx val="7"/>
          <c:order val="7"/>
          <c:tx>
            <c:strRef>
              <c:f>Prezzi!$Z$9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Prezzi!$AA$9:$AK$9</c:f>
              <c:numCache>
                <c:formatCode>0</c:formatCode>
                <c:ptCount val="11"/>
                <c:pt idx="0">
                  <c:v>238.51576802195248</c:v>
                </c:pt>
                <c:pt idx="1">
                  <c:v>187.28065560592373</c:v>
                </c:pt>
                <c:pt idx="2">
                  <c:v>150.91739176611287</c:v>
                </c:pt>
                <c:pt idx="3">
                  <c:v>124.72995158084785</c:v>
                </c:pt>
                <c:pt idx="4">
                  <c:v>105.57165381737678</c:v>
                </c:pt>
                <c:pt idx="5">
                  <c:v>91.319672868926901</c:v>
                </c:pt>
                <c:pt idx="6">
                  <c:v>80.531325262938935</c:v>
                </c:pt>
                <c:pt idx="7">
                  <c:v>72.218281251742042</c:v>
                </c:pt>
                <c:pt idx="8">
                  <c:v>65.697565721219192</c:v>
                </c:pt>
                <c:pt idx="9">
                  <c:v>60.492757083132133</c:v>
                </c:pt>
                <c:pt idx="10">
                  <c:v>56.268135105095183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23-4E2E-9259-179CA6C8C52C}"/>
            </c:ext>
          </c:extLst>
        </c:ser>
        <c:ser>
          <c:idx val="8"/>
          <c:order val="8"/>
          <c:tx>
            <c:strRef>
              <c:f>Prezzi!$Z$10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Prezzi!$AA$10:$AK$10</c:f>
              <c:numCache>
                <c:formatCode>0</c:formatCode>
                <c:ptCount val="11"/>
                <c:pt idx="0">
                  <c:v>239.42704416829932</c:v>
                </c:pt>
                <c:pt idx="1">
                  <c:v>188.83377001559501</c:v>
                </c:pt>
                <c:pt idx="2">
                  <c:v>152.80984842969175</c:v>
                </c:pt>
                <c:pt idx="3">
                  <c:v>126.79259065611259</c:v>
                </c:pt>
                <c:pt idx="4">
                  <c:v>107.71208594991133</c:v>
                </c:pt>
                <c:pt idx="5">
                  <c:v>93.489150099441915</c:v>
                </c:pt>
                <c:pt idx="6">
                  <c:v>82.705484226634596</c:v>
                </c:pt>
                <c:pt idx="7">
                  <c:v>74.386059325701467</c:v>
                </c:pt>
                <c:pt idx="8">
                  <c:v>67.854903651380695</c:v>
                </c:pt>
                <c:pt idx="9">
                  <c:v>62.639083345661319</c:v>
                </c:pt>
                <c:pt idx="10">
                  <c:v>58.404450838951874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23-4E2E-9259-179CA6C8C52C}"/>
            </c:ext>
          </c:extLst>
        </c:ser>
        <c:ser>
          <c:idx val="9"/>
          <c:order val="9"/>
          <c:tx>
            <c:strRef>
              <c:f>Prezzi!$Z$11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shade val="95000"/>
                </a:schemeClr>
              </a:contourClr>
            </a:sp3d>
          </c:spPr>
          <c:cat>
            <c:numRef>
              <c:f>Prezzi!$AA$1:$AK$1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Prezzi!$AA$11:$AK$11</c:f>
              <c:numCache>
                <c:formatCode>0</c:formatCode>
                <c:ptCount val="11"/>
                <c:pt idx="0">
                  <c:v>240.33343455107428</c:v>
                </c:pt>
                <c:pt idx="1">
                  <c:v>190.38190224760643</c:v>
                </c:pt>
                <c:pt idx="2">
                  <c:v>154.69937663784452</c:v>
                </c:pt>
                <c:pt idx="3">
                  <c:v>128.85451576069448</c:v>
                </c:pt>
                <c:pt idx="4">
                  <c:v>109.85349290485283</c:v>
                </c:pt>
                <c:pt idx="5">
                  <c:v>95.660649818480621</c:v>
                </c:pt>
                <c:pt idx="6">
                  <c:v>84.882172759352784</c:v>
                </c:pt>
                <c:pt idx="7">
                  <c:v>76.55648820632176</c:v>
                </c:pt>
                <c:pt idx="8">
                  <c:v>70.014770762876694</c:v>
                </c:pt>
                <c:pt idx="9">
                  <c:v>64.787684695173027</c:v>
                </c:pt>
                <c:pt idx="10">
                  <c:v>60.542731620483274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23-4E2E-9259-179CA6C8C52C}"/>
            </c:ext>
          </c:extLst>
        </c:ser>
        <c:bandFmts>
          <c:bandFmt>
            <c:idx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</c:bandFmt>
          <c:bandFmt>
            <c:idx val="1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shade val="95000"/>
                  </a:schemeClr>
                </a:contourClr>
              </a:sp3d>
            </c:spPr>
          </c:bandFmt>
          <c:bandFmt>
            <c:idx val="2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shade val="95000"/>
                  </a:schemeClr>
                </a:contourClr>
              </a:sp3d>
            </c:spPr>
          </c:bandFmt>
          <c:bandFmt>
            <c:idx val="3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95000"/>
                  </a:schemeClr>
                </a:contourClr>
              </a:sp3d>
            </c:spPr>
          </c:bandFmt>
          <c:bandFmt>
            <c:idx val="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shade val="95000"/>
                  </a:schemeClr>
                </a:contourClr>
              </a:sp3d>
            </c:spPr>
          </c:bandFmt>
          <c:bandFmt>
            <c:idx val="5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6">
                    <a:shade val="95000"/>
                  </a:schemeClr>
                </a:contourClr>
              </a:sp3d>
            </c:spPr>
          </c:bandFmt>
          <c:bandFmt>
            <c:idx val="6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60000"/>
                    <a:shade val="95000"/>
                  </a:schemeClr>
                </a:contourClr>
              </a:sp3d>
            </c:spPr>
          </c:bandFmt>
          <c:bandFmt>
            <c:idx val="7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60000"/>
                    <a:shade val="95000"/>
                  </a:schemeClr>
                </a:contourClr>
              </a:sp3d>
            </c:spPr>
          </c:bandFmt>
          <c:bandFmt>
            <c:idx val="8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lumMod val="60000"/>
                    <a:shade val="95000"/>
                  </a:schemeClr>
                </a:contourClr>
              </a:sp3d>
            </c:spPr>
          </c:bandFmt>
          <c:bandFmt>
            <c:idx val="9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lumMod val="60000"/>
                    <a:shade val="95000"/>
                  </a:schemeClr>
                </a:contourClr>
              </a:sp3d>
            </c:spPr>
          </c:bandFmt>
          <c:bandFmt>
            <c:idx val="1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lumMod val="60000"/>
                    <a:shade val="95000"/>
                  </a:schemeClr>
                </a:contourClr>
              </a:sp3d>
            </c:spPr>
          </c:bandFmt>
          <c:bandFmt>
            <c:idx val="11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6">
                    <a:lumMod val="60000"/>
                    <a:shade val="95000"/>
                  </a:schemeClr>
                </a:contourClr>
              </a:sp3d>
            </c:spPr>
          </c:bandFmt>
          <c:bandFmt>
            <c:idx val="12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80000"/>
                    <a:lumOff val="20000"/>
                    <a:shade val="95000"/>
                  </a:schemeClr>
                </a:contourClr>
              </a:sp3d>
            </c:spPr>
          </c:bandFmt>
          <c:bandFmt>
            <c:idx val="13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80000"/>
                    <a:lumOff val="20000"/>
                    <a:shade val="95000"/>
                  </a:schemeClr>
                </a:contourClr>
              </a:sp3d>
            </c:spPr>
          </c:bandFmt>
          <c:bandFmt>
            <c:idx val="14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lumMod val="80000"/>
                    <a:lumOff val="20000"/>
                    <a:shade val="95000"/>
                  </a:schemeClr>
                </a:contourClr>
              </a:sp3d>
            </c:spPr>
          </c:bandFmt>
        </c:bandFmts>
        <c:axId val="845857168"/>
        <c:axId val="846883664"/>
        <c:axId val="691032240"/>
      </c:surface3DChart>
      <c:catAx>
        <c:axId val="84585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83664"/>
        <c:crosses val="autoZero"/>
        <c:auto val="1"/>
        <c:lblAlgn val="ctr"/>
        <c:lblOffset val="100"/>
        <c:noMultiLvlLbl val="0"/>
      </c:catAx>
      <c:valAx>
        <c:axId val="8468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857168"/>
        <c:crosses val="autoZero"/>
        <c:crossBetween val="midCat"/>
      </c:valAx>
      <c:serAx>
        <c:axId val="69103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83664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Prezzi!$J$4</c:f>
              <c:strCache>
                <c:ptCount val="1"/>
                <c:pt idx="0">
                  <c:v>derivata prima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Prezzi!$K$1:$U$1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xVal>
          <c:yVal>
            <c:numRef>
              <c:f>Prezzi!$K$4:$U$4</c:f>
              <c:numCache>
                <c:formatCode>General</c:formatCode>
                <c:ptCount val="11"/>
                <c:pt idx="1">
                  <c:v>-9441.0152667237562</c:v>
                </c:pt>
                <c:pt idx="2">
                  <c:v>-6600.050080336182</c:v>
                </c:pt>
                <c:pt idx="3">
                  <c:v>-4697.7487933630709</c:v>
                </c:pt>
                <c:pt idx="4">
                  <c:v>-3408.7225855513366</c:v>
                </c:pt>
                <c:pt idx="5">
                  <c:v>-2523.7695374722621</c:v>
                </c:pt>
                <c:pt idx="6">
                  <c:v>-1907.5222257940993</c:v>
                </c:pt>
                <c:pt idx="7">
                  <c:v>-1471.7779913860704</c:v>
                </c:pt>
                <c:pt idx="8">
                  <c:v>-1158.6302951224268</c:v>
                </c:pt>
                <c:pt idx="9">
                  <c:v>-929.74941402009517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8-4BD1-ABF8-F2EDC9D2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392464"/>
        <c:axId val="137414240"/>
      </c:scatterChart>
      <c:scatterChart>
        <c:scatterStyle val="lineMarker"/>
        <c:varyColors val="0"/>
        <c:ser>
          <c:idx val="1"/>
          <c:order val="1"/>
          <c:tx>
            <c:strRef>
              <c:f>Prezzi!$J$5</c:f>
              <c:strCache>
                <c:ptCount val="1"/>
                <c:pt idx="0">
                  <c:v>derivata seconda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Prezzi!$K$1:$U$1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xVal>
          <c:yVal>
            <c:numRef>
              <c:f>Prezzi!$K$5:$U$5</c:f>
              <c:numCache>
                <c:formatCode>General</c:formatCode>
                <c:ptCount val="11"/>
                <c:pt idx="1">
                  <c:v>1704.7091331366798</c:v>
                </c:pt>
                <c:pt idx="2">
                  <c:v>1136.2560532508978</c:v>
                </c:pt>
                <c:pt idx="3">
                  <c:v>766.04523372221547</c:v>
                </c:pt>
                <c:pt idx="4">
                  <c:v>522.98097408951776</c:v>
                </c:pt>
                <c:pt idx="5">
                  <c:v>361.97207398955697</c:v>
                </c:pt>
                <c:pt idx="6">
                  <c:v>254.27523768860567</c:v>
                </c:pt>
                <c:pt idx="7">
                  <c:v>181.46899671942339</c:v>
                </c:pt>
                <c:pt idx="8">
                  <c:v>131.67869954422002</c:v>
                </c:pt>
                <c:pt idx="9">
                  <c:v>97.202181558111519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78-4BD1-ABF8-F2EDC9D2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352399"/>
        <c:axId val="453350911"/>
      </c:scatterChart>
      <c:valAx>
        <c:axId val="120639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14240"/>
        <c:crosses val="autoZero"/>
        <c:crossBetween val="midCat"/>
      </c:valAx>
      <c:valAx>
        <c:axId val="1374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392464"/>
        <c:crosses val="autoZero"/>
        <c:crossBetween val="midCat"/>
      </c:valAx>
      <c:valAx>
        <c:axId val="4533509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352399"/>
        <c:crosses val="max"/>
        <c:crossBetween val="midCat"/>
      </c:valAx>
      <c:valAx>
        <c:axId val="453352399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3350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Derivata prima lungo variazione tasso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1"/>
          <c:order val="0"/>
          <c:tx>
            <c:strRef>
              <c:f>Prezzi!$Z$13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Prezzi!$AB$13:$AJ$13</c:f>
              <c:numCache>
                <c:formatCode>General</c:formatCode>
                <c:ptCount val="9"/>
                <c:pt idx="0">
                  <c:v>-9441.0152667237562</c:v>
                </c:pt>
                <c:pt idx="1">
                  <c:v>-6600.050080336182</c:v>
                </c:pt>
                <c:pt idx="2">
                  <c:v>-4697.7487933630709</c:v>
                </c:pt>
                <c:pt idx="3">
                  <c:v>-3408.7225855513366</c:v>
                </c:pt>
                <c:pt idx="4">
                  <c:v>-2523.7695374722621</c:v>
                </c:pt>
                <c:pt idx="5">
                  <c:v>-1907.5222257940993</c:v>
                </c:pt>
                <c:pt idx="6">
                  <c:v>-1471.7779913860704</c:v>
                </c:pt>
                <c:pt idx="7">
                  <c:v>-1158.6302951224268</c:v>
                </c:pt>
                <c:pt idx="8">
                  <c:v>-929.74941402009517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AE-49A9-A956-E18FFBC4F395}"/>
            </c:ext>
          </c:extLst>
        </c:ser>
        <c:ser>
          <c:idx val="0"/>
          <c:order val="1"/>
          <c:tx>
            <c:strRef>
              <c:f>Prezzi!$Z$14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Prezzi!$AB$14:$AJ$14</c:f>
              <c:numCache>
                <c:formatCode>General</c:formatCode>
                <c:ptCount val="9"/>
                <c:pt idx="0">
                  <c:v>-9344.3227584929718</c:v>
                </c:pt>
                <c:pt idx="1">
                  <c:v>-6551.9977812836532</c:v>
                </c:pt>
                <c:pt idx="2">
                  <c:v>-4675.5112517735079</c:v>
                </c:pt>
                <c:pt idx="3">
                  <c:v>-3399.7667404863109</c:v>
                </c:pt>
                <c:pt idx="4">
                  <c:v>-2521.3276655611949</c:v>
                </c:pt>
                <c:pt idx="5">
                  <c:v>-1908.024111134624</c:v>
                </c:pt>
                <c:pt idx="6">
                  <c:v>-1473.4034655414059</c:v>
                </c:pt>
                <c:pt idx="7">
                  <c:v>-1160.499908524406</c:v>
                </c:pt>
                <c:pt idx="8">
                  <c:v>-931.47670254621232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DAE-49A9-A956-E18FFBC4F395}"/>
            </c:ext>
          </c:extLst>
        </c:ser>
        <c:ser>
          <c:idx val="2"/>
          <c:order val="2"/>
          <c:tx>
            <c:strRef>
              <c:f>Prezzi!$Z$15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Prezzi!$AB$15:$AJ$15</c:f>
              <c:numCache>
                <c:formatCode>General</c:formatCode>
                <c:ptCount val="9"/>
                <c:pt idx="0">
                  <c:v>-9247.4209890552956</c:v>
                </c:pt>
                <c:pt idx="1">
                  <c:v>-6503.5404456646193</c:v>
                </c:pt>
                <c:pt idx="2">
                  <c:v>-4652.925714856091</c:v>
                </c:pt>
                <c:pt idx="3">
                  <c:v>-3390.5829142189032</c:v>
                </c:pt>
                <c:pt idx="4">
                  <c:v>-2518.7682795905998</c:v>
                </c:pt>
                <c:pt idx="5">
                  <c:v>-1908.4887910711386</c:v>
                </c:pt>
                <c:pt idx="6">
                  <c:v>-1475.0419992053439</c:v>
                </c:pt>
                <c:pt idx="7">
                  <c:v>-1162.4095234791625</c:v>
                </c:pt>
                <c:pt idx="8">
                  <c:v>-933.25506924893614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DAE-49A9-A956-E18FFBC4F395}"/>
            </c:ext>
          </c:extLst>
        </c:ser>
        <c:ser>
          <c:idx val="3"/>
          <c:order val="3"/>
          <c:tx>
            <c:strRef>
              <c:f>Prezzi!$Z$16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Prezzi!$AB$16:$AJ$16</c:f>
              <c:numCache>
                <c:formatCode>General</c:formatCode>
                <c:ptCount val="9"/>
                <c:pt idx="0">
                  <c:v>-9150.3117531958014</c:v>
                </c:pt>
                <c:pt idx="1">
                  <c:v>-6454.6750089226616</c:v>
                </c:pt>
                <c:pt idx="2">
                  <c:v>-4629.9864472794034</c:v>
                </c:pt>
                <c:pt idx="3">
                  <c:v>-3381.1650955591899</c:v>
                </c:pt>
                <c:pt idx="4">
                  <c:v>-2516.0865460596283</c:v>
                </c:pt>
                <c:pt idx="5">
                  <c:v>-1908.9131560485703</c:v>
                </c:pt>
                <c:pt idx="6">
                  <c:v>-1476.6921682078491</c:v>
                </c:pt>
                <c:pt idx="7">
                  <c:v>-1164.3590779642352</c:v>
                </c:pt>
                <c:pt idx="8">
                  <c:v>-935.08540834200437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DAE-49A9-A956-E18FFBC4F395}"/>
            </c:ext>
          </c:extLst>
        </c:ser>
        <c:ser>
          <c:idx val="4"/>
          <c:order val="4"/>
          <c:tx>
            <c:strRef>
              <c:f>Prezzi!$Z$17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Prezzi!$AB$17:$AJ$17</c:f>
              <c:numCache>
                <c:formatCode>General</c:formatCode>
                <c:ptCount val="9"/>
                <c:pt idx="0">
                  <c:v>-9052.9968905366877</c:v>
                </c:pt>
                <c:pt idx="1">
                  <c:v>-6405.3983905337518</c:v>
                </c:pt>
                <c:pt idx="2">
                  <c:v>-4606.6876128931117</c:v>
                </c:pt>
                <c:pt idx="3">
                  <c:v>-3371.5071102817205</c:v>
                </c:pt>
                <c:pt idx="4">
                  <c:v>-2513.2774467033782</c:v>
                </c:pt>
                <c:pt idx="5">
                  <c:v>-1909.2939267357124</c:v>
                </c:pt>
                <c:pt idx="6">
                  <c:v>-1478.3524173307201</c:v>
                </c:pt>
                <c:pt idx="7">
                  <c:v>-1166.3484276545446</c:v>
                </c:pt>
                <c:pt idx="8">
                  <c:v>-936.96857995553898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DAE-49A9-A956-E18FFBC4F395}"/>
            </c:ext>
          </c:extLst>
        </c:ser>
        <c:ser>
          <c:idx val="5"/>
          <c:order val="5"/>
          <c:tx>
            <c:strRef>
              <c:f>Prezzi!$Z$18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Prezzi!$AB$18:$AJ$18</c:f>
              <c:numCache>
                <c:formatCode>General</c:formatCode>
                <c:ptCount val="9"/>
                <c:pt idx="0">
                  <c:v>-8955.4782862501852</c:v>
                </c:pt>
                <c:pt idx="1">
                  <c:v>-6355.707494089128</c:v>
                </c:pt>
                <c:pt idx="2">
                  <c:v>-4583.0232728257506</c:v>
                </c:pt>
                <c:pt idx="3">
                  <c:v>-3361.6026166079137</c:v>
                </c:pt>
                <c:pt idx="4">
                  <c:v>-2510.3357717109702</c:v>
                </c:pt>
                <c:pt idx="5">
                  <c:v>-1909.6276459833077</c:v>
                </c:pt>
                <c:pt idx="6">
                  <c:v>-1480.0210521997849</c:v>
                </c:pt>
                <c:pt idx="7">
                  <c:v>-1168.3773387807591</c:v>
                </c:pt>
                <c:pt idx="8">
                  <c:v>-938.90540465404706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DAE-49A9-A956-E18FFBC4F395}"/>
            </c:ext>
          </c:extLst>
        </c:ser>
        <c:ser>
          <c:idx val="6"/>
          <c:order val="6"/>
          <c:tx>
            <c:strRef>
              <c:f>Prezzi!$Z$19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Prezzi!$AB$19:$AJ$19</c:f>
              <c:numCache>
                <c:formatCode>General</c:formatCode>
                <c:ptCount val="9"/>
                <c:pt idx="0">
                  <c:v>-8857.7578717817723</c:v>
                </c:pt>
                <c:pt idx="1">
                  <c:v>-6305.599207383355</c:v>
                </c:pt>
                <c:pt idx="2">
                  <c:v>-4558.9873835441485</c:v>
                </c:pt>
                <c:pt idx="3">
                  <c:v>-3351.4451005613123</c:v>
                </c:pt>
                <c:pt idx="4">
                  <c:v>-2507.2561127007061</c:v>
                </c:pt>
                <c:pt idx="5">
                  <c:v>-1909.910670426767</c:v>
                </c:pt>
                <c:pt idx="6">
                  <c:v>-1481.6962307400702</c:v>
                </c:pt>
                <c:pt idx="7">
                  <c:v>-1170.4454805157241</c:v>
                </c:pt>
                <c:pt idx="8">
                  <c:v>-940.89665749731478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DAE-49A9-A956-E18FFBC4F395}"/>
            </c:ext>
          </c:extLst>
        </c:ser>
        <c:ser>
          <c:idx val="7"/>
          <c:order val="7"/>
          <c:tx>
            <c:strRef>
              <c:f>Prezzi!$Z$20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Prezzi!$AB$20:$AJ$20</c:f>
              <c:numCache>
                <c:formatCode>General</c:formatCode>
                <c:ptCount val="9"/>
                <c:pt idx="0">
                  <c:v>-8759.8376255839594</c:v>
                </c:pt>
                <c:pt idx="1">
                  <c:v>-6255.0704025075875</c:v>
                </c:pt>
                <c:pt idx="2">
                  <c:v>-4534.5737948736096</c:v>
                </c:pt>
                <c:pt idx="3">
                  <c:v>-3341.0278711920951</c:v>
                </c:pt>
                <c:pt idx="4">
                  <c:v>-2504.0328554437847</c:v>
                </c:pt>
                <c:pt idx="5">
                  <c:v>-1910.1391617184859</c:v>
                </c:pt>
                <c:pt idx="6">
                  <c:v>-1483.3759541719746</c:v>
                </c:pt>
                <c:pt idx="7">
                  <c:v>-1172.5524168609909</c:v>
                </c:pt>
                <c:pt idx="8">
                  <c:v>-942.9430616124007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DAE-49A9-A956-E18FFBC4F395}"/>
            </c:ext>
          </c:extLst>
        </c:ser>
        <c:ser>
          <c:idx val="8"/>
          <c:order val="8"/>
          <c:tx>
            <c:strRef>
              <c:f>Prezzi!$Z$21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Prezzi!$AB$21:$AJ$21</c:f>
              <c:numCache>
                <c:formatCode>General</c:formatCode>
                <c:ptCount val="9"/>
                <c:pt idx="0">
                  <c:v>-8661.7195738607552</c:v>
                </c:pt>
                <c:pt idx="1">
                  <c:v>-6204.1179359482412</c:v>
                </c:pt>
                <c:pt idx="2">
                  <c:v>-4509.7762479780431</c:v>
                </c:pt>
                <c:pt idx="3">
                  <c:v>-3330.344055667068</c:v>
                </c:pt>
                <c:pt idx="4">
                  <c:v>-2500.6601723276731</c:v>
                </c:pt>
                <c:pt idx="5">
                  <c:v>-1910.3090773740448</c:v>
                </c:pt>
                <c:pt idx="6">
                  <c:v>-1485.0580575253903</c:v>
                </c:pt>
                <c:pt idx="7">
                  <c:v>-1174.6975980040147</c:v>
                </c:pt>
                <c:pt idx="8">
                  <c:v>-945.04528124288197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DAE-49A9-A956-E18FFBC4F395}"/>
            </c:ext>
          </c:extLst>
        </c:ser>
        <c:ser>
          <c:idx val="9"/>
          <c:order val="9"/>
          <c:tx>
            <c:strRef>
              <c:f>Prezzi!$Z$22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Prezzi!$AB$1:$AJ$1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Prezzi!$AB$22:$AJ$22</c:f>
              <c:numCache>
                <c:formatCode>General</c:formatCode>
                <c:ptCount val="9"/>
                <c:pt idx="0">
                  <c:v>-8563.4057913229735</c:v>
                </c:pt>
                <c:pt idx="1">
                  <c:v>-6152.7386486911946</c:v>
                </c:pt>
                <c:pt idx="2">
                  <c:v>-4484.5883732991706</c:v>
                </c:pt>
                <c:pt idx="3">
                  <c:v>-3319.3865942213861</c:v>
                </c:pt>
                <c:pt idx="4">
                  <c:v>-2497.1320145500044</c:v>
                </c:pt>
                <c:pt idx="5">
                  <c:v>-1910.4161612158862</c:v>
                </c:pt>
                <c:pt idx="6">
                  <c:v>-1486.7401996476092</c:v>
                </c:pt>
                <c:pt idx="7">
                  <c:v>-1176.8803511148733</c:v>
                </c:pt>
                <c:pt idx="8">
                  <c:v>-947.20391423934188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DAE-49A9-A956-E18FFBC4F395}"/>
            </c:ext>
          </c:extLst>
        </c:ser>
        <c:bandFmts/>
        <c:axId val="845857168"/>
        <c:axId val="846883664"/>
        <c:axId val="691032240"/>
      </c:surface3DChart>
      <c:catAx>
        <c:axId val="84585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83664"/>
        <c:crossesAt val="-3500"/>
        <c:auto val="1"/>
        <c:lblAlgn val="ctr"/>
        <c:lblOffset val="100"/>
        <c:noMultiLvlLbl val="0"/>
      </c:catAx>
      <c:valAx>
        <c:axId val="8468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857168"/>
        <c:crosses val="autoZero"/>
        <c:crossBetween val="midCat"/>
      </c:valAx>
      <c:serAx>
        <c:axId val="69103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83664"/>
        <c:crossesAt val="-3500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Rendimenti!$B$2</c:f>
              <c:strCache>
                <c:ptCount val="1"/>
                <c:pt idx="0">
                  <c:v>AUSTRIA 30/06/2120 0,85%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Rendimenti!$K$1:$U$1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xVal>
          <c:yVal>
            <c:numRef>
              <c:f>Rendimenti!$K$2:$U$2</c:f>
              <c:numCache>
                <c:formatCode>0%</c:formatCode>
                <c:ptCount val="11"/>
                <c:pt idx="0">
                  <c:v>0</c:v>
                </c:pt>
                <c:pt idx="1">
                  <c:v>2.2987169481778338</c:v>
                </c:pt>
                <c:pt idx="2">
                  <c:v>1.3520050899362994</c:v>
                </c:pt>
                <c:pt idx="3">
                  <c:v>0.72727237104690046</c:v>
                </c:pt>
                <c:pt idx="4">
                  <c:v>0.30871600527877407</c:v>
                </c:pt>
                <c:pt idx="5">
                  <c:v>2.338564670514609E-2</c:v>
                </c:pt>
                <c:pt idx="6">
                  <c:v>-0.17496323542935277</c:v>
                </c:pt>
                <c:pt idx="7">
                  <c:v>-0.31585112241715496</c:v>
                </c:pt>
                <c:pt idx="8">
                  <c:v>-0.4182701908003692</c:v>
                </c:pt>
                <c:pt idx="9">
                  <c:v>-0.49454660990061783</c:v>
                </c:pt>
                <c:pt idx="10">
                  <c:v>-0.55275928492984683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8-4491-A657-24F1D3DE5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392464"/>
        <c:axId val="137414240"/>
      </c:scatterChart>
      <c:valAx>
        <c:axId val="120639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14240"/>
        <c:crosses val="autoZero"/>
        <c:crossBetween val="midCat"/>
      </c:valAx>
      <c:valAx>
        <c:axId val="1374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39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Rendimenti!$Z$2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Rendimenti!$AA$2:$AK$2</c:f>
              <c:numCache>
                <c:formatCode>0%</c:formatCode>
                <c:ptCount val="11"/>
                <c:pt idx="0">
                  <c:v>0</c:v>
                </c:pt>
                <c:pt idx="1">
                  <c:v>2.2987169481778338</c:v>
                </c:pt>
                <c:pt idx="2">
                  <c:v>1.3520050899362994</c:v>
                </c:pt>
                <c:pt idx="3">
                  <c:v>0.72727237104690046</c:v>
                </c:pt>
                <c:pt idx="4">
                  <c:v>0.30871600527877407</c:v>
                </c:pt>
                <c:pt idx="5">
                  <c:v>2.338564670514609E-2</c:v>
                </c:pt>
                <c:pt idx="6">
                  <c:v>-0.17496323542935277</c:v>
                </c:pt>
                <c:pt idx="7">
                  <c:v>-0.31585112241715496</c:v>
                </c:pt>
                <c:pt idx="8">
                  <c:v>-0.4182701908003692</c:v>
                </c:pt>
                <c:pt idx="9">
                  <c:v>-0.49454660990061783</c:v>
                </c:pt>
                <c:pt idx="10">
                  <c:v>-0.55275928492984683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9-42C8-A047-9DA47DB3E2ED}"/>
            </c:ext>
          </c:extLst>
        </c:ser>
        <c:ser>
          <c:idx val="1"/>
          <c:order val="1"/>
          <c:tx>
            <c:strRef>
              <c:f>Rendimenti!$Z$3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Rendimenti!$AA$3:$AK$3</c:f>
              <c:numCache>
                <c:formatCode>0%</c:formatCode>
                <c:ptCount val="11"/>
                <c:pt idx="0">
                  <c:v>0</c:v>
                </c:pt>
                <c:pt idx="1">
                  <c:v>2.3098144091012669</c:v>
                </c:pt>
                <c:pt idx="2">
                  <c:v>1.3715603292854319</c:v>
                </c:pt>
                <c:pt idx="3">
                  <c:v>0.75012787097615141</c:v>
                </c:pt>
                <c:pt idx="4">
                  <c:v>0.33241497486293015</c:v>
                </c:pt>
                <c:pt idx="5">
                  <c:v>4.685804283195294E-2</c:v>
                </c:pt>
                <c:pt idx="6">
                  <c:v>-0.15210168767288867</c:v>
                </c:pt>
                <c:pt idx="7">
                  <c:v>-0.29366549877313686</c:v>
                </c:pt>
                <c:pt idx="8">
                  <c:v>-0.39669265528649233</c:v>
                </c:pt>
                <c:pt idx="9">
                  <c:v>-0.47346705791895094</c:v>
                </c:pt>
                <c:pt idx="10">
                  <c:v>-0.53206636551667086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9-42C8-A047-9DA47DB3E2ED}"/>
            </c:ext>
          </c:extLst>
        </c:ser>
        <c:ser>
          <c:idx val="2"/>
          <c:order val="2"/>
          <c:tx>
            <c:strRef>
              <c:f>Rendimenti!$Z$4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Rendimenti!$AA$4:$AK$4</c:f>
              <c:numCache>
                <c:formatCode>0%</c:formatCode>
                <c:ptCount val="11"/>
                <c:pt idx="0">
                  <c:v>0</c:v>
                </c:pt>
                <c:pt idx="1">
                  <c:v>2.3208828374676429</c:v>
                </c:pt>
                <c:pt idx="2">
                  <c:v>1.3911145567556558</c:v>
                </c:pt>
                <c:pt idx="3">
                  <c:v>0.77302592744747178</c:v>
                </c:pt>
                <c:pt idx="4">
                  <c:v>0.3561879055033772</c:v>
                </c:pt>
                <c:pt idx="5">
                  <c:v>7.041921695954767E-2</c:v>
                </c:pt>
                <c:pt idx="6">
                  <c:v>-0.12914971810063991</c:v>
                </c:pt>
                <c:pt idx="7">
                  <c:v>-0.27139609049361169</c:v>
                </c:pt>
                <c:pt idx="8">
                  <c:v>-0.37504212771819356</c:v>
                </c:pt>
                <c:pt idx="9">
                  <c:v>-0.45232661052846312</c:v>
                </c:pt>
                <c:pt idx="10">
                  <c:v>-0.51132423953121875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9-42C8-A047-9DA47DB3E2ED}"/>
            </c:ext>
          </c:extLst>
        </c:ser>
        <c:ser>
          <c:idx val="3"/>
          <c:order val="3"/>
          <c:tx>
            <c:strRef>
              <c:f>Rendimenti!$Z$5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Rendimenti!$AA$5:$AK$5</c:f>
              <c:numCache>
                <c:formatCode>0%</c:formatCode>
                <c:ptCount val="11"/>
                <c:pt idx="0">
                  <c:v>0</c:v>
                </c:pt>
                <c:pt idx="1">
                  <c:v>2.3319221350205268</c:v>
                </c:pt>
                <c:pt idx="2">
                  <c:v>1.4106677638630214</c:v>
                </c:pt>
                <c:pt idx="3">
                  <c:v>0.79596711005266063</c:v>
                </c:pt>
                <c:pt idx="4">
                  <c:v>0.3800361569263111</c:v>
                </c:pt>
                <c:pt idx="5">
                  <c:v>9.407124510407372E-2</c:v>
                </c:pt>
                <c:pt idx="6">
                  <c:v>-0.1061047601478331</c:v>
                </c:pt>
                <c:pt idx="7">
                  <c:v>-0.24904010048269942</c:v>
                </c:pt>
                <c:pt idx="8">
                  <c:v>-0.35331580634266213</c:v>
                </c:pt>
                <c:pt idx="9">
                  <c:v>-0.43112262582121874</c:v>
                </c:pt>
                <c:pt idx="10">
                  <c:v>-0.49053052614530879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9-42C8-A047-9DA47DB3E2ED}"/>
            </c:ext>
          </c:extLst>
        </c:ser>
        <c:ser>
          <c:idx val="4"/>
          <c:order val="4"/>
          <c:tx>
            <c:strRef>
              <c:f>Rendimenti!$Z$6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Rendimenti!$AA$6:$AK$6</c:f>
              <c:numCache>
                <c:formatCode>0%</c:formatCode>
                <c:ptCount val="11"/>
                <c:pt idx="0">
                  <c:v>0</c:v>
                </c:pt>
                <c:pt idx="1">
                  <c:v>2.3429322031709527</c:v>
                </c:pt>
                <c:pt idx="2">
                  <c:v>1.4302199420524446</c:v>
                </c:pt>
                <c:pt idx="3">
                  <c:v>0.81895199600713275</c:v>
                </c:pt>
                <c:pt idx="4">
                  <c:v>0.40396111385561362</c:v>
                </c:pt>
                <c:pt idx="5">
                  <c:v>0.11781625182796951</c:v>
                </c:pt>
                <c:pt idx="6">
                  <c:v>-8.2964174399414392E-2</c:v>
                </c:pt>
                <c:pt idx="7">
                  <c:v>-0.22659463826528314</c:v>
                </c:pt>
                <c:pt idx="8">
                  <c:v>-0.33151078186361649</c:v>
                </c:pt>
                <c:pt idx="9">
                  <c:v>-0.40985234727181452</c:v>
                </c:pt>
                <c:pt idx="10">
                  <c:v>-0.46968272933592714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9-42C8-A047-9DA47DB3E2ED}"/>
            </c:ext>
          </c:extLst>
        </c:ser>
        <c:ser>
          <c:idx val="5"/>
          <c:order val="5"/>
          <c:tx>
            <c:strRef>
              <c:f>Rendimenti!$Z$7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Rendimenti!$AA$7:$AK$7</c:f>
              <c:numCache>
                <c:formatCode>0%</c:formatCode>
                <c:ptCount val="11"/>
                <c:pt idx="0">
                  <c:v>0</c:v>
                </c:pt>
                <c:pt idx="1">
                  <c:v>2.3539129429962933</c:v>
                </c:pt>
                <c:pt idx="2">
                  <c:v>1.4497710826971146</c:v>
                </c:pt>
                <c:pt idx="3">
                  <c:v>0.84198117025196018</c:v>
                </c:pt>
                <c:pt idx="4">
                  <c:v>0.42796418647242063</c:v>
                </c:pt>
                <c:pt idx="5">
                  <c:v>0.14165641137519169</c:v>
                </c:pt>
                <c:pt idx="6">
                  <c:v>-5.972524652223965E-2</c:v>
                </c:pt>
                <c:pt idx="7">
                  <c:v>-0.20405671686960269</c:v>
                </c:pt>
                <c:pt idx="8">
                  <c:v>-0.30962403331331911</c:v>
                </c:pt>
                <c:pt idx="9">
                  <c:v>-0.38851289876477513</c:v>
                </c:pt>
                <c:pt idx="10">
                  <c:v>-0.4487782323116003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A9-42C8-A047-9DA47DB3E2ED}"/>
            </c:ext>
          </c:extLst>
        </c:ser>
        <c:ser>
          <c:idx val="6"/>
          <c:order val="6"/>
          <c:tx>
            <c:strRef>
              <c:f>Rendimenti!$Z$8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Rendimenti!$AA$8:$AK$8</c:f>
              <c:numCache>
                <c:formatCode>0%</c:formatCode>
                <c:ptCount val="11"/>
                <c:pt idx="0">
                  <c:v>0</c:v>
                </c:pt>
                <c:pt idx="1">
                  <c:v>2.3648642552391332</c:v>
                </c:pt>
                <c:pt idx="2">
                  <c:v>1.46932117709789</c:v>
                </c:pt>
                <c:pt idx="3">
                  <c:v>0.86505522555727077</c:v>
                </c:pt>
                <c:pt idx="4">
                  <c:v>0.45204681088313592</c:v>
                </c:pt>
                <c:pt idx="5">
                  <c:v>0.16559394883298673</c:v>
                </c:pt>
                <c:pt idx="6">
                  <c:v>-3.6385185138573584E-2</c:v>
                </c:pt>
                <c:pt idx="7">
                  <c:v>-0.18142324960577738</c:v>
                </c:pt>
                <c:pt idx="8">
                  <c:v>-0.28765242376613931</c:v>
                </c:pt>
                <c:pt idx="9">
                  <c:v>-0.36710127940621484</c:v>
                </c:pt>
                <c:pt idx="10">
                  <c:v>-0.42781429166909146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A9-42C8-A047-9DA47DB3E2ED}"/>
            </c:ext>
          </c:extLst>
        </c:ser>
        <c:ser>
          <c:idx val="7"/>
          <c:order val="7"/>
          <c:tx>
            <c:strRef>
              <c:f>Rendimenti!$Z$9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Rendimenti!$AA$9:$AK$9</c:f>
              <c:numCache>
                <c:formatCode>0%</c:formatCode>
                <c:ptCount val="11"/>
                <c:pt idx="0">
                  <c:v>0</c:v>
                </c:pt>
                <c:pt idx="1">
                  <c:v>2.3757860403061324</c:v>
                </c:pt>
                <c:pt idx="2">
                  <c:v>1.4888702164826908</c:v>
                </c:pt>
                <c:pt idx="3">
                  <c:v>0.88817476262703865</c:v>
                </c:pt>
                <c:pt idx="4">
                  <c:v>0.47621044959605063</c:v>
                </c:pt>
                <c:pt idx="5">
                  <c:v>0.18963114132082692</c:v>
                </c:pt>
                <c:pt idx="6">
                  <c:v>-1.2941119639229726E-2</c:v>
                </c:pt>
                <c:pt idx="7">
                  <c:v>-0.15869104673678058</c:v>
                </c:pt>
                <c:pt idx="8">
                  <c:v>-0.26559269588758405</c:v>
                </c:pt>
                <c:pt idx="9">
                  <c:v>-0.34561435811040742</c:v>
                </c:pt>
                <c:pt idx="10">
                  <c:v>-0.40678803126737195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A9-42C8-A047-9DA47DB3E2ED}"/>
            </c:ext>
          </c:extLst>
        </c:ser>
        <c:ser>
          <c:idx val="8"/>
          <c:order val="8"/>
          <c:tx>
            <c:strRef>
              <c:f>Rendimenti!$Z$10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Rendimenti!$AA$10:$AK$10</c:f>
              <c:numCache>
                <c:formatCode>0%</c:formatCode>
                <c:ptCount val="11"/>
                <c:pt idx="0">
                  <c:v>0</c:v>
                </c:pt>
                <c:pt idx="1">
                  <c:v>2.3866781982668943</c:v>
                </c:pt>
                <c:pt idx="2">
                  <c:v>1.5084181920058919</c:v>
                </c:pt>
                <c:pt idx="3">
                  <c:v>0.91134039020527191</c:v>
                </c:pt>
                <c:pt idx="4">
                  <c:v>0.50045659200672676</c:v>
                </c:pt>
                <c:pt idx="5">
                  <c:v>0.21377031920715162</c:v>
                </c:pt>
                <c:pt idx="6">
                  <c:v>1.0609902065365384E-2</c:v>
                </c:pt>
                <c:pt idx="7">
                  <c:v>-0.13585681203827793</c:v>
                </c:pt>
                <c:pt idx="8">
                  <c:v>-0.24344146731248228</c:v>
                </c:pt>
                <c:pt idx="9">
                  <c:v>-0.32404886795149679</c:v>
                </c:pt>
                <c:pt idx="10">
                  <c:v>-0.38569643580518953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A9-42C8-A047-9DA47DB3E2ED}"/>
            </c:ext>
          </c:extLst>
        </c:ser>
        <c:ser>
          <c:idx val="9"/>
          <c:order val="9"/>
          <c:tx>
            <c:strRef>
              <c:f>Rendimenti!$Z$11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shade val="95000"/>
                </a:schemeClr>
              </a:contourClr>
            </a:sp3d>
          </c:spPr>
          <c:cat>
            <c:numRef>
              <c:f>Rendimenti!$AA$1:$AK$1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cat>
          <c:val>
            <c:numRef>
              <c:f>Rendimenti!$AA$11:$AK$11</c:f>
              <c:numCache>
                <c:formatCode>0%</c:formatCode>
                <c:ptCount val="11"/>
                <c:pt idx="0">
                  <c:v>0</c:v>
                </c:pt>
                <c:pt idx="1">
                  <c:v>2.3975406288528216</c:v>
                </c:pt>
                <c:pt idx="2">
                  <c:v>1.5279650947477008</c:v>
                </c:pt>
                <c:pt idx="3">
                  <c:v>0.9345527251836232</c:v>
                </c:pt>
                <c:pt idx="4">
                  <c:v>0.5247867548922982</c:v>
                </c:pt>
                <c:pt idx="5">
                  <c:v>0.23801386735455865</c:v>
                </c:pt>
                <c:pt idx="6">
                  <c:v>3.4270915857938178E-2</c:v>
                </c:pt>
                <c:pt idx="7">
                  <c:v>-0.11291713924361679</c:v>
                </c:pt>
                <c:pt idx="8">
                  <c:v>-0.2211952258457629</c:v>
                </c:pt>
                <c:pt idx="9">
                  <c:v>-0.30240140027016094</c:v>
                </c:pt>
                <c:pt idx="10">
                  <c:v>-0.36453634408789015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A9-42C8-A047-9DA47DB3E2ED}"/>
            </c:ext>
          </c:extLst>
        </c:ser>
        <c:bandFmts>
          <c:bandFmt>
            <c:idx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</c:bandFmt>
          <c:bandFmt>
            <c:idx val="1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shade val="95000"/>
                  </a:schemeClr>
                </a:contourClr>
              </a:sp3d>
            </c:spPr>
          </c:bandFmt>
          <c:bandFmt>
            <c:idx val="2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shade val="95000"/>
                  </a:schemeClr>
                </a:contourClr>
              </a:sp3d>
            </c:spPr>
          </c:bandFmt>
          <c:bandFmt>
            <c:idx val="3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shade val="95000"/>
                  </a:schemeClr>
                </a:contourClr>
              </a:sp3d>
            </c:spPr>
          </c:bandFmt>
          <c:bandFmt>
            <c:idx val="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shade val="95000"/>
                  </a:schemeClr>
                </a:contourClr>
              </a:sp3d>
            </c:spPr>
          </c:bandFmt>
          <c:bandFmt>
            <c:idx val="5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6">
                    <a:shade val="95000"/>
                  </a:schemeClr>
                </a:contourClr>
              </a:sp3d>
            </c:spPr>
          </c:bandFmt>
          <c:bandFmt>
            <c:idx val="6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60000"/>
                    <a:shade val="95000"/>
                  </a:schemeClr>
                </a:contourClr>
              </a:sp3d>
            </c:spPr>
          </c:bandFmt>
          <c:bandFmt>
            <c:idx val="7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60000"/>
                    <a:shade val="95000"/>
                  </a:schemeClr>
                </a:contourClr>
              </a:sp3d>
            </c:spPr>
          </c:bandFmt>
          <c:bandFmt>
            <c:idx val="8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lumMod val="60000"/>
                    <a:shade val="95000"/>
                  </a:schemeClr>
                </a:contourClr>
              </a:sp3d>
            </c:spPr>
          </c:bandFmt>
          <c:bandFmt>
            <c:idx val="9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4">
                    <a:lumMod val="60000"/>
                    <a:shade val="95000"/>
                  </a:schemeClr>
                </a:contourClr>
              </a:sp3d>
            </c:spPr>
          </c:bandFmt>
          <c:bandFmt>
            <c:idx val="1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lumMod val="60000"/>
                    <a:shade val="95000"/>
                  </a:schemeClr>
                </a:contourClr>
              </a:sp3d>
            </c:spPr>
          </c:bandFmt>
          <c:bandFmt>
            <c:idx val="11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6">
                    <a:lumMod val="60000"/>
                    <a:shade val="95000"/>
                  </a:schemeClr>
                </a:contourClr>
              </a:sp3d>
            </c:spPr>
          </c:bandFmt>
          <c:bandFmt>
            <c:idx val="12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80000"/>
                    <a:lumOff val="20000"/>
                    <a:shade val="95000"/>
                  </a:schemeClr>
                </a:contourClr>
              </a:sp3d>
            </c:spPr>
          </c:bandFmt>
          <c:bandFmt>
            <c:idx val="13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80000"/>
                    <a:lumOff val="20000"/>
                    <a:shade val="95000"/>
                  </a:schemeClr>
                </a:contourClr>
              </a:sp3d>
            </c:spPr>
          </c:bandFmt>
          <c:bandFmt>
            <c:idx val="14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lumMod val="80000"/>
                    <a:lumOff val="20000"/>
                    <a:shade val="95000"/>
                  </a:schemeClr>
                </a:contourClr>
              </a:sp3d>
            </c:spPr>
          </c:bandFmt>
        </c:bandFmts>
        <c:axId val="845857168"/>
        <c:axId val="846883664"/>
        <c:axId val="691032240"/>
      </c:surface3DChart>
      <c:catAx>
        <c:axId val="84585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83664"/>
        <c:crosses val="autoZero"/>
        <c:auto val="1"/>
        <c:lblAlgn val="ctr"/>
        <c:lblOffset val="100"/>
        <c:noMultiLvlLbl val="0"/>
      </c:catAx>
      <c:valAx>
        <c:axId val="8468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857168"/>
        <c:crosses val="autoZero"/>
        <c:crossBetween val="midCat"/>
      </c:valAx>
      <c:serAx>
        <c:axId val="69103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83664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Rendimenti!$J$4</c:f>
              <c:strCache>
                <c:ptCount val="1"/>
                <c:pt idx="0">
                  <c:v>derivata prima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Rendimenti!$K$1:$U$1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xVal>
          <c:yVal>
            <c:numRef>
              <c:f>Rendimenti!$K$4:$U$4</c:f>
              <c:numCache>
                <c:formatCode>General</c:formatCode>
                <c:ptCount val="11"/>
                <c:pt idx="1">
                  <c:v>0</c:v>
                </c:pt>
                <c:pt idx="2">
                  <c:v>-157.14445771309332</c:v>
                </c:pt>
                <c:pt idx="3">
                  <c:v>-104.32890846575255</c:v>
                </c:pt>
                <c:pt idx="4">
                  <c:v>-70.388672434175433</c:v>
                </c:pt>
                <c:pt idx="5">
                  <c:v>-48.367924070812684</c:v>
                </c:pt>
                <c:pt idx="6">
                  <c:v>-33.923676912230107</c:v>
                </c:pt>
                <c:pt idx="7">
                  <c:v>-24.330695537101647</c:v>
                </c:pt>
                <c:pt idx="8">
                  <c:v>-17.869548748346286</c:v>
                </c:pt>
                <c:pt idx="9">
                  <c:v>-13.44890941294776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D-45C9-83E3-DB7648D3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392464"/>
        <c:axId val="137414240"/>
      </c:scatterChart>
      <c:scatterChart>
        <c:scatterStyle val="lineMarker"/>
        <c:varyColors val="0"/>
        <c:ser>
          <c:idx val="1"/>
          <c:order val="1"/>
          <c:tx>
            <c:strRef>
              <c:f>Rendimenti!$J$5</c:f>
              <c:strCache>
                <c:ptCount val="1"/>
                <c:pt idx="0">
                  <c:v>derivata seconda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Rendimenti!$K$1:$U$1</c:f>
              <c:numCache>
                <c:formatCode>0.00%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-5.0000000000000001E-3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0.02</c:v>
                </c:pt>
                <c:pt idx="10">
                  <c:v>2.5000000000000001E-2</c:v>
                </c:pt>
              </c:numCache>
            </c:numRef>
          </c:xVal>
          <c:yVal>
            <c:numRef>
              <c:f>Rendimenti!$K$5:$U$5</c:f>
              <c:numCache>
                <c:formatCode>General</c:formatCode>
                <c:ptCount val="11"/>
                <c:pt idx="1">
                  <c:v>0</c:v>
                </c:pt>
                <c:pt idx="2">
                  <c:v>32.197913935213542</c:v>
                </c:pt>
                <c:pt idx="3">
                  <c:v>20.617635312127263</c:v>
                </c:pt>
                <c:pt idx="4">
                  <c:v>13.32260071944984</c:v>
                </c:pt>
                <c:pt idx="5">
                  <c:v>8.6981476439129128</c:v>
                </c:pt>
                <c:pt idx="6">
                  <c:v>5.746099514669667</c:v>
                </c:pt>
                <c:pt idx="7">
                  <c:v>3.8468818604587955</c:v>
                </c:pt>
                <c:pt idx="8">
                  <c:v>2.6142649282965613</c:v>
                </c:pt>
                <c:pt idx="9">
                  <c:v>1.8063744071019623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D-45C9-83E3-DB7648D3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352399"/>
        <c:axId val="453350911"/>
      </c:scatterChart>
      <c:valAx>
        <c:axId val="120639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14240"/>
        <c:crosses val="autoZero"/>
        <c:crossBetween val="midCat"/>
      </c:valAx>
      <c:valAx>
        <c:axId val="1374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392464"/>
        <c:crossesAt val="-3"/>
        <c:crossBetween val="midCat"/>
      </c:valAx>
      <c:valAx>
        <c:axId val="4533509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352399"/>
        <c:crosses val="max"/>
        <c:crossBetween val="midCat"/>
      </c:valAx>
      <c:valAx>
        <c:axId val="453352399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3350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Derivata prima lungo variazione tasso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1"/>
          <c:order val="0"/>
          <c:tx>
            <c:strRef>
              <c:f>Rendimenti!$Z$13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Rendimenti!$AB$13:$AJ$13</c:f>
              <c:numCache>
                <c:formatCode>General</c:formatCode>
                <c:ptCount val="9"/>
                <c:pt idx="0">
                  <c:v>0</c:v>
                </c:pt>
                <c:pt idx="1">
                  <c:v>-157.14445771309332</c:v>
                </c:pt>
                <c:pt idx="2">
                  <c:v>-104.32890846575255</c:v>
                </c:pt>
                <c:pt idx="3">
                  <c:v>-70.388672434175433</c:v>
                </c:pt>
                <c:pt idx="4">
                  <c:v>-48.367924070812684</c:v>
                </c:pt>
                <c:pt idx="5">
                  <c:v>-33.923676912230107</c:v>
                </c:pt>
                <c:pt idx="6">
                  <c:v>-24.330695537101647</c:v>
                </c:pt>
                <c:pt idx="7">
                  <c:v>-17.869548748346286</c:v>
                </c:pt>
                <c:pt idx="8">
                  <c:v>-13.44890941294776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0-468E-8403-68AEF82CA92A}"/>
            </c:ext>
          </c:extLst>
        </c:ser>
        <c:ser>
          <c:idx val="0"/>
          <c:order val="1"/>
          <c:tx>
            <c:strRef>
              <c:f>Rendimenti!$Z$14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Rendimenti!$AB$14:$AJ$14</c:f>
              <c:numCache>
                <c:formatCode>General</c:formatCode>
                <c:ptCount val="9"/>
                <c:pt idx="0">
                  <c:v>0</c:v>
                </c:pt>
                <c:pt idx="1">
                  <c:v>-155.96865381251155</c:v>
                </c:pt>
                <c:pt idx="2">
                  <c:v>-103.9145354422502</c:v>
                </c:pt>
                <c:pt idx="3">
                  <c:v>-70.32698281441985</c:v>
                </c:pt>
                <c:pt idx="4">
                  <c:v>-48.451666253581884</c:v>
                </c:pt>
                <c:pt idx="5">
                  <c:v>-34.052354160508976</c:v>
                </c:pt>
                <c:pt idx="6">
                  <c:v>-24.459096761360371</c:v>
                </c:pt>
                <c:pt idx="7">
                  <c:v>-17.98015591458141</c:v>
                </c:pt>
                <c:pt idx="8">
                  <c:v>-13.537371023017849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0-468E-8403-68AEF82CA92A}"/>
            </c:ext>
          </c:extLst>
        </c:ser>
        <c:ser>
          <c:idx val="2"/>
          <c:order val="2"/>
          <c:tx>
            <c:strRef>
              <c:f>Rendimenti!$Z$15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Rendimenti!$AB$15:$AJ$15</c:f>
              <c:numCache>
                <c:formatCode>General</c:formatCode>
                <c:ptCount val="9"/>
                <c:pt idx="0">
                  <c:v>0</c:v>
                </c:pt>
                <c:pt idx="1">
                  <c:v>-154.7856910020171</c:v>
                </c:pt>
                <c:pt idx="2">
                  <c:v>-103.49266512522787</c:v>
                </c:pt>
                <c:pt idx="3">
                  <c:v>-70.260671048792403</c:v>
                </c:pt>
                <c:pt idx="4">
                  <c:v>-48.53376236040171</c:v>
                </c:pt>
                <c:pt idx="5">
                  <c:v>-34.181530745315932</c:v>
                </c:pt>
                <c:pt idx="6">
                  <c:v>-24.589240961755369</c:v>
                </c:pt>
                <c:pt idx="7">
                  <c:v>-18.093052003485145</c:v>
                </c:pt>
                <c:pt idx="8">
                  <c:v>-13.628211181302516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0-468E-8403-68AEF82CA92A}"/>
            </c:ext>
          </c:extLst>
        </c:ser>
        <c:ser>
          <c:idx val="3"/>
          <c:order val="3"/>
          <c:tx>
            <c:strRef>
              <c:f>Rendimenti!$Z$16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Rendimenti!$AB$16:$AJ$16</c:f>
              <c:numCache>
                <c:formatCode>General</c:formatCode>
                <c:ptCount val="9"/>
                <c:pt idx="0">
                  <c:v>0</c:v>
                </c:pt>
                <c:pt idx="1">
                  <c:v>-153.59550249678662</c:v>
                </c:pt>
                <c:pt idx="2">
                  <c:v>-103.06316069367105</c:v>
                </c:pt>
                <c:pt idx="3">
                  <c:v>-70.189586494858688</c:v>
                </c:pt>
                <c:pt idx="4">
                  <c:v>-48.614091707414417</c:v>
                </c:pt>
                <c:pt idx="5">
                  <c:v>-34.311134558677317</c:v>
                </c:pt>
                <c:pt idx="6">
                  <c:v>-24.721104619482908</c:v>
                </c:pt>
                <c:pt idx="7">
                  <c:v>-18.208252533851933</c:v>
                </c:pt>
                <c:pt idx="8">
                  <c:v>-13.721471980264663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0-468E-8403-68AEF82CA92A}"/>
            </c:ext>
          </c:extLst>
        </c:ser>
        <c:ser>
          <c:idx val="4"/>
          <c:order val="4"/>
          <c:tx>
            <c:strRef>
              <c:f>Rendimenti!$Z$17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Rendimenti!$AB$17:$AJ$17</c:f>
              <c:numCache>
                <c:formatCode>General</c:formatCode>
                <c:ptCount val="9"/>
                <c:pt idx="0">
                  <c:v>0</c:v>
                </c:pt>
                <c:pt idx="1">
                  <c:v>-152.39802071638201</c:v>
                </c:pt>
                <c:pt idx="2">
                  <c:v>-102.62588281968311</c:v>
                </c:pt>
                <c:pt idx="3">
                  <c:v>-70.113574417916325</c:v>
                </c:pt>
                <c:pt idx="4">
                  <c:v>-48.692528825502798</c:v>
                </c:pt>
                <c:pt idx="5">
                  <c:v>-34.441089009325268</c:v>
                </c:pt>
                <c:pt idx="6">
                  <c:v>-24.854660746420212</c:v>
                </c:pt>
                <c:pt idx="7">
                  <c:v>-18.325770900653136</c:v>
                </c:pt>
                <c:pt idx="8">
                  <c:v>-13.817194747231062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0-468E-8403-68AEF82CA92A}"/>
            </c:ext>
          </c:extLst>
        </c:ser>
        <c:ser>
          <c:idx val="5"/>
          <c:order val="5"/>
          <c:tx>
            <c:strRef>
              <c:f>Rendimenti!$Z$18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Rendimenti!$AB$18:$AJ$18</c:f>
              <c:numCache>
                <c:formatCode>General</c:formatCode>
                <c:ptCount val="9"/>
                <c:pt idx="0">
                  <c:v>0</c:v>
                </c:pt>
                <c:pt idx="1">
                  <c:v>-151.19317727443331</c:v>
                </c:pt>
                <c:pt idx="2">
                  <c:v>-102.18068962246942</c:v>
                </c:pt>
                <c:pt idx="3">
                  <c:v>-70.032475887676853</c:v>
                </c:pt>
                <c:pt idx="4">
                  <c:v>-48.768943299466024</c:v>
                </c:pt>
                <c:pt idx="5">
                  <c:v>-34.571312824479435</c:v>
                </c:pt>
                <c:pt idx="6">
                  <c:v>-24.989878679107949</c:v>
                </c:pt>
                <c:pt idx="7">
                  <c:v>-18.445618189517244</c:v>
                </c:pt>
                <c:pt idx="8">
                  <c:v>-13.915419899828116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0-468E-8403-68AEF82CA92A}"/>
            </c:ext>
          </c:extLst>
        </c:ser>
        <c:ser>
          <c:idx val="6"/>
          <c:order val="6"/>
          <c:tx>
            <c:strRef>
              <c:f>Rendimenti!$Z$19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Rendimenti!$AB$19:$AJ$19</c:f>
              <c:numCache>
                <c:formatCode>General</c:formatCode>
                <c:ptCount val="9"/>
                <c:pt idx="0">
                  <c:v>0</c:v>
                </c:pt>
                <c:pt idx="1">
                  <c:v>-149.98090296818626</c:v>
                </c:pt>
                <c:pt idx="2">
                  <c:v>-101.72743662147542</c:v>
                </c:pt>
                <c:pt idx="3">
                  <c:v>-69.946127672428403</c:v>
                </c:pt>
                <c:pt idx="4">
                  <c:v>-48.843199602170948</c:v>
                </c:pt>
                <c:pt idx="5">
                  <c:v>-34.701719843876411</c:v>
                </c:pt>
                <c:pt idx="6">
                  <c:v>-25.126723862756577</c:v>
                </c:pt>
                <c:pt idx="7">
                  <c:v>-18.567802980043744</c:v>
                </c:pt>
                <c:pt idx="8">
                  <c:v>-14.016186790295212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0-468E-8403-68AEF82CA92A}"/>
            </c:ext>
          </c:extLst>
        </c:ser>
        <c:ser>
          <c:idx val="7"/>
          <c:order val="7"/>
          <c:tx>
            <c:strRef>
              <c:f>Rendimenti!$Z$20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Rendimenti!$AB$20:$AJ$20</c:f>
              <c:numCache>
                <c:formatCode>General</c:formatCode>
                <c:ptCount val="9"/>
                <c:pt idx="0">
                  <c:v>0</c:v>
                </c:pt>
                <c:pt idx="1">
                  <c:v>-148.76112776790936</c:v>
                </c:pt>
                <c:pt idx="2">
                  <c:v>-101.26597668866403</c:v>
                </c:pt>
                <c:pt idx="3">
                  <c:v>-69.854362130621169</c:v>
                </c:pt>
                <c:pt idx="4">
                  <c:v>-48.915156923528038</c:v>
                </c:pt>
                <c:pt idx="5">
                  <c:v>-34.832218805760753</c:v>
                </c:pt>
                <c:pt idx="6">
                  <c:v>-25.265157624835435</c:v>
                </c:pt>
                <c:pt idx="7">
                  <c:v>-18.692331137362682</c:v>
                </c:pt>
                <c:pt idx="8">
                  <c:v>-14.119533537978787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0-468E-8403-68AEF82CA92A}"/>
            </c:ext>
          </c:extLst>
        </c:ser>
        <c:ser>
          <c:idx val="8"/>
          <c:order val="8"/>
          <c:tx>
            <c:strRef>
              <c:f>Rendimenti!$Z$21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Rendimenti!$AB$21:$AJ$21</c:f>
              <c:numCache>
                <c:formatCode>General</c:formatCode>
                <c:ptCount val="9"/>
                <c:pt idx="0">
                  <c:v>0</c:v>
                </c:pt>
                <c:pt idx="1">
                  <c:v>-147.53378080616224</c:v>
                </c:pt>
                <c:pt idx="2">
                  <c:v>-100.79615999991653</c:v>
                </c:pt>
                <c:pt idx="3">
                  <c:v>-69.757007099812029</c:v>
                </c:pt>
                <c:pt idx="4">
                  <c:v>-48.984668994136136</c:v>
                </c:pt>
                <c:pt idx="5">
                  <c:v>-34.962713124542951</c:v>
                </c:pt>
                <c:pt idx="6">
                  <c:v>-25.405136937784771</c:v>
                </c:pt>
                <c:pt idx="7">
                  <c:v>-18.819205591321886</c:v>
                </c:pt>
                <c:pt idx="8">
                  <c:v>-14.225496849270721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30-468E-8403-68AEF82CA92A}"/>
            </c:ext>
          </c:extLst>
        </c:ser>
        <c:ser>
          <c:idx val="9"/>
          <c:order val="9"/>
          <c:tx>
            <c:strRef>
              <c:f>Rendimenti!$Z$22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Rendimenti!$AB$1:$AJ$1</c:f>
              <c:numCache>
                <c:formatCode>0.00%</c:formatCode>
                <c:ptCount val="9"/>
                <c:pt idx="0">
                  <c:v>-0.02</c:v>
                </c:pt>
                <c:pt idx="1">
                  <c:v>-1.4999999999999999E-2</c:v>
                </c:pt>
                <c:pt idx="2">
                  <c:v>-0.01</c:v>
                </c:pt>
                <c:pt idx="3">
                  <c:v>-5.0000000000000001E-3</c:v>
                </c:pt>
                <c:pt idx="4">
                  <c:v>0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1.4999999999999999E-2</c:v>
                </c:pt>
                <c:pt idx="8">
                  <c:v>0.02</c:v>
                </c:pt>
              </c:numCache>
            </c:numRef>
          </c:cat>
          <c:val>
            <c:numRef>
              <c:f>Rendimenti!$AB$22:$AJ$22</c:f>
              <c:numCache>
                <c:formatCode>General</c:formatCode>
                <c:ptCount val="9"/>
                <c:pt idx="0">
                  <c:v>0</c:v>
                </c:pt>
                <c:pt idx="1">
                  <c:v>-146.29879036691983</c:v>
                </c:pt>
                <c:pt idx="2">
                  <c:v>-100.31783398554028</c:v>
                </c:pt>
                <c:pt idx="3">
                  <c:v>-69.653885782906457</c:v>
                </c:pt>
                <c:pt idx="4">
                  <c:v>-49.051583903436004</c:v>
                </c:pt>
                <c:pt idx="5">
                  <c:v>-35.093100659817544</c:v>
                </c:pt>
                <c:pt idx="6">
                  <c:v>-25.546614170370113</c:v>
                </c:pt>
                <c:pt idx="7">
                  <c:v>-18.948426102654413</c:v>
                </c:pt>
                <c:pt idx="8">
                  <c:v>-14.334111824212723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30-468E-8403-68AEF82CA92A}"/>
            </c:ext>
          </c:extLst>
        </c:ser>
        <c:bandFmts/>
        <c:axId val="845857168"/>
        <c:axId val="846883664"/>
        <c:axId val="691032240"/>
      </c:surface3DChart>
      <c:catAx>
        <c:axId val="84585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83664"/>
        <c:crossesAt val="-3500"/>
        <c:auto val="1"/>
        <c:lblAlgn val="ctr"/>
        <c:lblOffset val="100"/>
        <c:noMultiLvlLbl val="0"/>
      </c:catAx>
      <c:valAx>
        <c:axId val="8468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857168"/>
        <c:crosses val="autoZero"/>
        <c:crossBetween val="midCat"/>
      </c:valAx>
      <c:serAx>
        <c:axId val="69103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83664"/>
        <c:crossesAt val="-3500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17146</xdr:colOff>
      <xdr:row>9</xdr:row>
      <xdr:rowOff>171451</xdr:rowOff>
    </xdr:from>
    <xdr:to>
      <xdr:col>22</xdr:col>
      <xdr:colOff>95250</xdr:colOff>
      <xdr:row>31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5A95674-F575-7C7D-2067-5C7397AC1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1154429</xdr:colOff>
      <xdr:row>9</xdr:row>
      <xdr:rowOff>161925</xdr:rowOff>
    </xdr:from>
    <xdr:to>
      <xdr:col>6</xdr:col>
      <xdr:colOff>238124</xdr:colOff>
      <xdr:row>32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CCD9227-91B3-A2E3-437B-008288023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22</xdr:col>
      <xdr:colOff>78104</xdr:colOff>
      <xdr:row>58</xdr:row>
      <xdr:rowOff>9524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8EB39FED-DD08-4714-BE7A-54D15577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1181100</xdr:colOff>
      <xdr:row>33</xdr:row>
      <xdr:rowOff>161925</xdr:rowOff>
    </xdr:from>
    <xdr:to>
      <xdr:col>6</xdr:col>
      <xdr:colOff>264795</xdr:colOff>
      <xdr:row>57</xdr:row>
      <xdr:rowOff>171450</xdr:rowOff>
    </xdr:to>
    <xdr:graphicFrame macro="">
      <xdr:nvGraphicFramePr>
        <xdr:cNvPr id="5" name="Grafico 2">
          <a:extLst>
            <a:ext uri="{FF2B5EF4-FFF2-40B4-BE49-F238E27FC236}">
              <a16:creationId xmlns:a16="http://schemas.microsoft.com/office/drawing/2014/main" id="{4A24E14F-5247-45BE-899D-7644DDADD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17146</xdr:colOff>
      <xdr:row>9</xdr:row>
      <xdr:rowOff>171451</xdr:rowOff>
    </xdr:from>
    <xdr:to>
      <xdr:col>22</xdr:col>
      <xdr:colOff>95250</xdr:colOff>
      <xdr:row>31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D2C4819-CD1D-4E5B-BEDB-AC0F79517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1154429</xdr:colOff>
      <xdr:row>9</xdr:row>
      <xdr:rowOff>161925</xdr:rowOff>
    </xdr:from>
    <xdr:to>
      <xdr:col>6</xdr:col>
      <xdr:colOff>238124</xdr:colOff>
      <xdr:row>32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32AA5DD-41F6-46A3-97A7-F2E57E3B1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22</xdr:col>
      <xdr:colOff>78104</xdr:colOff>
      <xdr:row>58</xdr:row>
      <xdr:rowOff>9524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4293E7CB-5953-432D-9D0E-00B6867A4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1181100</xdr:colOff>
      <xdr:row>33</xdr:row>
      <xdr:rowOff>161925</xdr:rowOff>
    </xdr:from>
    <xdr:to>
      <xdr:col>6</xdr:col>
      <xdr:colOff>264795</xdr:colOff>
      <xdr:row>57</xdr:row>
      <xdr:rowOff>171450</xdr:rowOff>
    </xdr:to>
    <xdr:graphicFrame macro="">
      <xdr:nvGraphicFramePr>
        <xdr:cNvPr id="5" name="Grafico 2">
          <a:extLst>
            <a:ext uri="{FF2B5EF4-FFF2-40B4-BE49-F238E27FC236}">
              <a16:creationId xmlns:a16="http://schemas.microsoft.com/office/drawing/2014/main" id="{FADBA03C-BF92-4A92-A4E9-9F82A9C0A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6E5A-3C62-4022-9C3B-6A1488C8424C}">
  <dimension ref="A1:X28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16.5703125" bestFit="1" customWidth="1"/>
    <col min="2" max="2" width="30.42578125" customWidth="1"/>
    <col min="3" max="3" width="13.42578125" customWidth="1"/>
    <col min="4" max="4" width="7.42578125" customWidth="1"/>
    <col min="5" max="5" width="10.85546875" customWidth="1"/>
    <col min="6" max="6" width="11.42578125" customWidth="1"/>
    <col min="7" max="7" width="13.85546875" customWidth="1"/>
    <col min="8" max="8" width="8.42578125" customWidth="1"/>
    <col min="9" max="9" width="11.85546875" bestFit="1" customWidth="1"/>
    <col min="10" max="10" width="8.140625" customWidth="1"/>
    <col min="11" max="11" width="16.28515625" customWidth="1"/>
    <col min="13" max="13" width="12.85546875" customWidth="1"/>
  </cols>
  <sheetData>
    <row r="1" spans="1:24" ht="47.25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13</v>
      </c>
      <c r="I1" s="10" t="s">
        <v>8</v>
      </c>
      <c r="J1" s="11" t="s">
        <v>9</v>
      </c>
      <c r="K1" s="11" t="s">
        <v>62</v>
      </c>
      <c r="L1" s="11" t="s">
        <v>12</v>
      </c>
      <c r="M1" s="11" t="s">
        <v>63</v>
      </c>
      <c r="N1" s="19">
        <f>+O1-Prezzi!$B$6</f>
        <v>-2.5000000000000001E-2</v>
      </c>
      <c r="O1" s="19">
        <f>+P1-Prezzi!$B$6</f>
        <v>-0.02</v>
      </c>
      <c r="P1" s="19">
        <f>+Q1-Prezzi!$B$6</f>
        <v>-1.4999999999999999E-2</v>
      </c>
      <c r="Q1" s="19">
        <f>+R1-Prezzi!$B$6</f>
        <v>-0.01</v>
      </c>
      <c r="R1" s="19">
        <f>+S1-Prezzi!$B$6</f>
        <v>-5.0000000000000001E-3</v>
      </c>
      <c r="S1" s="19">
        <v>0</v>
      </c>
      <c r="T1" s="19">
        <f>+S1+Prezzi!$B$6</f>
        <v>5.0000000000000001E-3</v>
      </c>
      <c r="U1" s="19">
        <f>+T1+Prezzi!$B$6</f>
        <v>0.01</v>
      </c>
      <c r="V1" s="19">
        <f>+U1+Prezzi!$B$6</f>
        <v>1.4999999999999999E-2</v>
      </c>
      <c r="W1" s="19">
        <f>+V1+Prezzi!$B$6</f>
        <v>0.02</v>
      </c>
      <c r="X1" s="19">
        <f>+W1+Prezzi!$B$6</f>
        <v>2.5000000000000001E-2</v>
      </c>
    </row>
    <row r="2" spans="1:24" ht="15.75" x14ac:dyDescent="0.25">
      <c r="A2" s="1" t="s">
        <v>10</v>
      </c>
      <c r="B2" s="2" t="s">
        <v>0</v>
      </c>
      <c r="C2" s="3">
        <v>56394</v>
      </c>
      <c r="D2" s="4">
        <v>3</v>
      </c>
      <c r="E2" s="4">
        <v>97.421999999999997</v>
      </c>
      <c r="F2" s="4">
        <v>1</v>
      </c>
      <c r="G2" s="5" t="s">
        <v>11</v>
      </c>
      <c r="H2" s="6">
        <v>94.93</v>
      </c>
      <c r="I2" s="7">
        <v>337000</v>
      </c>
      <c r="J2" s="8">
        <f ca="1">+YEARFRAC(TODAY(),C2)</f>
        <v>30.319444444444443</v>
      </c>
      <c r="K2" s="28">
        <f ca="1">YIELD(TODAY(),C2,D2/100,H2,100,F2)</f>
        <v>3.2653948830020679E-2</v>
      </c>
      <c r="L2" s="12">
        <f ca="1">YIELD(TODAY(),C2,D2*0.875/100,H2,100-MAX(0,(100-H2)*0.125),F2)</f>
        <v>2.8636208075915371E-2</v>
      </c>
      <c r="M2" s="13">
        <f ca="1">PRICE(+EOMONTH(TODAY(),12*Prezzi!$B$8),C2,D2/100,K2+$A$28,100,F2)</f>
        <v>95.030513468815215</v>
      </c>
      <c r="N2" s="13">
        <f t="dataTable" ref="N2:X23" dt2D="0" dtr="1" r1="A28" ca="1"/>
        <v>158.47958448448088</v>
      </c>
      <c r="O2" s="13">
        <v>142.26162453981067</v>
      </c>
      <c r="P2" s="13">
        <v>128.06056883854316</v>
      </c>
      <c r="Q2" s="13">
        <v>115.60495811601818</v>
      </c>
      <c r="R2" s="13">
        <v>104.66171610570743</v>
      </c>
      <c r="S2" s="13">
        <v>95.030513468815215</v>
      </c>
      <c r="T2" s="13">
        <v>86.538986266743152</v>
      </c>
      <c r="U2" s="13">
        <v>79.038675638024756</v>
      </c>
      <c r="V2" s="13">
        <v>72.401576704852843</v>
      </c>
      <c r="W2" s="13">
        <v>66.517202588908006</v>
      </c>
      <c r="X2" s="13">
        <v>61.290084351845579</v>
      </c>
    </row>
    <row r="3" spans="1:24" ht="15.75" x14ac:dyDescent="0.25">
      <c r="A3" s="1" t="s">
        <v>14</v>
      </c>
      <c r="B3" s="2" t="s">
        <v>15</v>
      </c>
      <c r="C3" s="3">
        <v>56422</v>
      </c>
      <c r="D3" s="4">
        <v>3.3</v>
      </c>
      <c r="E3" s="4">
        <v>99.07</v>
      </c>
      <c r="F3" s="4">
        <v>1</v>
      </c>
      <c r="G3" s="5" t="s">
        <v>16</v>
      </c>
      <c r="H3" s="6">
        <v>99.18</v>
      </c>
      <c r="I3" s="7">
        <v>57000</v>
      </c>
      <c r="J3" s="8">
        <f t="shared" ref="J3:J23" ca="1" si="0">+YEARFRAC(TODAY(),C3)</f>
        <v>30.394444444444446</v>
      </c>
      <c r="K3" s="12">
        <f t="shared" ref="K3:K23" ca="1" si="1">YIELD(TODAY(),C3,D3/100,H3,100,F3)</f>
        <v>3.3426914375894352E-2</v>
      </c>
      <c r="L3" s="12">
        <f t="shared" ref="L3:L23" ca="1" si="2">YIELD(TODAY(),C3,D3*0.875/100,H3,100-MAX(0,(100-H3)*0.125),F3)</f>
        <v>2.9259612691035716E-2</v>
      </c>
      <c r="M3" s="13">
        <f ca="1">PRICE(+EOMONTH(TODAY(),12*Prezzi!$B$8),C3,D3/100,K3+$A$28,100,F3)</f>
        <v>99.195791280420821</v>
      </c>
      <c r="N3" s="13">
        <v>163.73533514958802</v>
      </c>
      <c r="O3" s="13">
        <v>147.27031709804879</v>
      </c>
      <c r="P3" s="13">
        <v>132.83772548235038</v>
      </c>
      <c r="Q3" s="13">
        <v>120.16502239795055</v>
      </c>
      <c r="R3" s="13">
        <v>109.01813051770731</v>
      </c>
      <c r="S3" s="13">
        <v>99.195791280420821</v>
      </c>
      <c r="T3" s="13">
        <v>90.524778112304105</v>
      </c>
      <c r="U3" s="13">
        <v>82.855831279578894</v>
      </c>
      <c r="V3" s="13">
        <v>76.060202346787548</v>
      </c>
      <c r="W3" s="13">
        <v>70.02671407978454</v>
      </c>
      <c r="X3" s="13">
        <v>64.659256575467452</v>
      </c>
    </row>
    <row r="4" spans="1:24" ht="15.75" x14ac:dyDescent="0.25">
      <c r="A4" s="1" t="s">
        <v>17</v>
      </c>
      <c r="B4" s="2" t="s">
        <v>18</v>
      </c>
      <c r="C4" s="3">
        <v>56729</v>
      </c>
      <c r="D4" s="4">
        <v>4</v>
      </c>
      <c r="E4" s="4">
        <v>95.632000000000005</v>
      </c>
      <c r="F4" s="4">
        <v>1</v>
      </c>
      <c r="G4" s="5" t="s">
        <v>11</v>
      </c>
      <c r="H4" s="6">
        <v>114.5</v>
      </c>
      <c r="I4" s="7">
        <v>0</v>
      </c>
      <c r="J4" s="8">
        <f t="shared" ca="1" si="0"/>
        <v>31.236111111111111</v>
      </c>
      <c r="K4" s="12">
        <f t="shared" ca="1" si="1"/>
        <v>3.2531643558429239E-2</v>
      </c>
      <c r="L4" s="12">
        <f t="shared" ca="1" si="2"/>
        <v>2.7973271652608003E-2</v>
      </c>
      <c r="M4" s="13">
        <f ca="1">PRICE(+EOMONTH(TODAY(),12*Prezzi!$B$8),C4,D4/100,K4+$A$28,100,F4)</f>
        <v>114.22456881426746</v>
      </c>
      <c r="N4" s="13">
        <v>187.49291334896625</v>
      </c>
      <c r="O4" s="13">
        <v>168.76788747973447</v>
      </c>
      <c r="P4" s="13">
        <v>152.37348588815178</v>
      </c>
      <c r="Q4" s="13">
        <v>137.99268961094509</v>
      </c>
      <c r="R4" s="13">
        <v>125.35398580396958</v>
      </c>
      <c r="S4" s="13">
        <v>114.22456881426746</v>
      </c>
      <c r="T4" s="13">
        <v>104.40459135949715</v>
      </c>
      <c r="U4" s="13">
        <v>95.722298808117444</v>
      </c>
      <c r="V4" s="13">
        <v>88.029906832385606</v>
      </c>
      <c r="W4" s="13">
        <v>81.200105417066624</v>
      </c>
      <c r="X4" s="13">
        <v>75.123091132895127</v>
      </c>
    </row>
    <row r="5" spans="1:24" ht="15.75" x14ac:dyDescent="0.25">
      <c r="A5" s="1" t="s">
        <v>19</v>
      </c>
      <c r="B5" s="5" t="s">
        <v>20</v>
      </c>
      <c r="C5" s="3">
        <v>56949</v>
      </c>
      <c r="D5" s="4">
        <v>1.85</v>
      </c>
      <c r="E5" s="4">
        <v>99.635999999999996</v>
      </c>
      <c r="F5" s="4">
        <v>1</v>
      </c>
      <c r="G5" s="5" t="s">
        <v>21</v>
      </c>
      <c r="H5" s="6">
        <v>70</v>
      </c>
      <c r="I5" s="7">
        <v>0</v>
      </c>
      <c r="J5" s="8">
        <f t="shared" ca="1" si="0"/>
        <v>31.836111111111112</v>
      </c>
      <c r="K5" s="12">
        <f t="shared" ca="1" si="1"/>
        <v>3.4086222881796947E-2</v>
      </c>
      <c r="L5" s="12">
        <f t="shared" ca="1" si="2"/>
        <v>3.0286330711726612E-2</v>
      </c>
      <c r="M5" s="13">
        <f ca="1">PRICE(+EOMONTH(TODAY(),12*Prezzi!$B$8),C5,D5/100,K5+$A$28,100,F5)</f>
        <v>70.537636860319736</v>
      </c>
      <c r="N5" s="13">
        <v>125.21415597189915</v>
      </c>
      <c r="O5" s="13">
        <v>110.97552532132011</v>
      </c>
      <c r="P5" s="13">
        <v>98.640768854502028</v>
      </c>
      <c r="Q5" s="13">
        <v>87.938058450217895</v>
      </c>
      <c r="R5" s="13">
        <v>78.636047131574202</v>
      </c>
      <c r="S5" s="13">
        <v>70.537636860319736</v>
      </c>
      <c r="T5" s="13">
        <v>63.474733858292723</v>
      </c>
      <c r="U5" s="13">
        <v>57.303830820211509</v>
      </c>
      <c r="V5" s="13">
        <v>51.902282158620899</v>
      </c>
      <c r="W5" s="13">
        <v>47.165160630537919</v>
      </c>
      <c r="X5" s="13">
        <v>43.00260213277226</v>
      </c>
    </row>
    <row r="6" spans="1:24" ht="15.75" x14ac:dyDescent="0.25">
      <c r="A6" s="1" t="s">
        <v>22</v>
      </c>
      <c r="B6" s="2" t="s">
        <v>23</v>
      </c>
      <c r="C6" s="3">
        <v>57038</v>
      </c>
      <c r="D6" s="4">
        <v>2</v>
      </c>
      <c r="E6" s="4">
        <v>98.67</v>
      </c>
      <c r="F6" s="4">
        <v>1</v>
      </c>
      <c r="G6" s="5" t="s">
        <v>21</v>
      </c>
      <c r="H6" s="6">
        <v>81.2</v>
      </c>
      <c r="I6" s="7">
        <v>0</v>
      </c>
      <c r="J6" s="8">
        <f t="shared" ca="1" si="0"/>
        <v>32.077777777777776</v>
      </c>
      <c r="K6" s="12">
        <f t="shared" ca="1" si="1"/>
        <v>2.9091644478238542E-2</v>
      </c>
      <c r="L6" s="12">
        <f t="shared" ca="1" si="2"/>
        <v>2.569260890634964E-2</v>
      </c>
      <c r="M6" s="13">
        <f ca="1">PRICE(+EOMONTH(TODAY(),12*Prezzi!$B$8),C6,D6/100,K6+$A$28,100,F6)</f>
        <v>81.56557036251597</v>
      </c>
      <c r="N6" s="13">
        <v>146.33238201791852</v>
      </c>
      <c r="O6" s="13">
        <v>129.41392000773345</v>
      </c>
      <c r="P6" s="13">
        <v>114.78423104563142</v>
      </c>
      <c r="Q6" s="13">
        <v>102.11301286937073</v>
      </c>
      <c r="R6" s="13">
        <v>91.119667534037262</v>
      </c>
      <c r="S6" s="13">
        <v>81.56557036251597</v>
      </c>
      <c r="T6" s="13">
        <v>73.247576394309576</v>
      </c>
      <c r="U6" s="13">
        <v>65.992561011921936</v>
      </c>
      <c r="V6" s="13">
        <v>59.652825652135157</v>
      </c>
      <c r="W6" s="13">
        <v>54.102227841411811</v>
      </c>
      <c r="X6" s="13">
        <v>49.23291826849745</v>
      </c>
    </row>
    <row r="7" spans="1:24" ht="15.75" x14ac:dyDescent="0.25">
      <c r="A7" s="1" t="s">
        <v>24</v>
      </c>
      <c r="B7" s="2" t="s">
        <v>25</v>
      </c>
      <c r="C7" s="3">
        <v>57518</v>
      </c>
      <c r="D7" s="4">
        <v>2.25</v>
      </c>
      <c r="E7" s="4">
        <v>99.01</v>
      </c>
      <c r="F7" s="4">
        <v>1</v>
      </c>
      <c r="G7" s="5" t="s">
        <v>16</v>
      </c>
      <c r="H7" s="6">
        <v>79.209999999999994</v>
      </c>
      <c r="I7" s="7">
        <v>0</v>
      </c>
      <c r="J7" s="8">
        <f t="shared" ca="1" si="0"/>
        <v>33.394444444444446</v>
      </c>
      <c r="K7" s="12">
        <f t="shared" ca="1" si="1"/>
        <v>3.2838821864376977E-2</v>
      </c>
      <c r="L7" s="12">
        <f t="shared" ca="1" si="2"/>
        <v>2.9017764307424615E-2</v>
      </c>
      <c r="M7" s="13">
        <f ca="1">PRICE(+EOMONTH(TODAY(),12*Prezzi!$B$8),C7,D7/100,K7+$A$28,100,F7)</f>
        <v>79.562462029712066</v>
      </c>
      <c r="N7" s="13">
        <v>141.79451607961536</v>
      </c>
      <c r="O7" s="13">
        <v>125.46754204411866</v>
      </c>
      <c r="P7" s="13">
        <v>111.38819023956736</v>
      </c>
      <c r="Q7" s="13">
        <v>99.224288743116745</v>
      </c>
      <c r="R7" s="13">
        <v>88.69496730197028</v>
      </c>
      <c r="S7" s="13">
        <v>79.562462029712066</v>
      </c>
      <c r="T7" s="13">
        <v>71.625267447881555</v>
      </c>
      <c r="U7" s="13">
        <v>64.712408570196047</v>
      </c>
      <c r="V7" s="13">
        <v>58.678645000754393</v>
      </c>
      <c r="W7" s="13">
        <v>53.400451351347215</v>
      </c>
      <c r="X7" s="13">
        <v>48.772644929491726</v>
      </c>
    </row>
    <row r="8" spans="1:24" ht="15.75" x14ac:dyDescent="0.25">
      <c r="A8" s="1" t="s">
        <v>26</v>
      </c>
      <c r="B8" s="2" t="s">
        <v>27</v>
      </c>
      <c r="C8" s="3">
        <v>58556</v>
      </c>
      <c r="D8" s="4">
        <v>4</v>
      </c>
      <c r="E8" s="4">
        <v>96.34</v>
      </c>
      <c r="F8" s="4">
        <v>1</v>
      </c>
      <c r="G8" s="5" t="s">
        <v>11</v>
      </c>
      <c r="H8" s="6">
        <v>115.85</v>
      </c>
      <c r="I8" s="7">
        <v>0</v>
      </c>
      <c r="J8" s="8">
        <f t="shared" ca="1" si="0"/>
        <v>36.236111111111114</v>
      </c>
      <c r="K8" s="12">
        <f t="shared" ca="1" si="1"/>
        <v>3.2488654585087262E-2</v>
      </c>
      <c r="L8" s="12">
        <f t="shared" ca="1" si="2"/>
        <v>2.7980161873497278E-2</v>
      </c>
      <c r="M8" s="13">
        <f ca="1">PRICE(+EOMONTH(TODAY(),12*Prezzi!$B$8),C8,D8/100,K8+$A$28,100,F8)</f>
        <v>115.61361494505624</v>
      </c>
      <c r="N8" s="13">
        <v>200.35171645610711</v>
      </c>
      <c r="O8" s="13">
        <v>178.0263017992275</v>
      </c>
      <c r="P8" s="13">
        <v>158.83347842998748</v>
      </c>
      <c r="Q8" s="13">
        <v>142.2918600522051</v>
      </c>
      <c r="R8" s="13">
        <v>127.99807160297854</v>
      </c>
      <c r="S8" s="13">
        <v>115.61361494505624</v>
      </c>
      <c r="T8" s="13">
        <v>104.8540152225516</v>
      </c>
      <c r="U8" s="13">
        <v>95.479841146114225</v>
      </c>
      <c r="V8" s="13">
        <v>87.289266776701638</v>
      </c>
      <c r="W8" s="13">
        <v>80.111902801199022</v>
      </c>
      <c r="X8" s="13">
        <v>73.803674485494952</v>
      </c>
    </row>
    <row r="9" spans="1:24" ht="15.75" x14ac:dyDescent="0.25">
      <c r="A9" s="1" t="s">
        <v>28</v>
      </c>
      <c r="B9" s="2" t="s">
        <v>29</v>
      </c>
      <c r="C9" s="3">
        <v>59197</v>
      </c>
      <c r="D9" s="4">
        <v>3.8</v>
      </c>
      <c r="E9" s="4">
        <v>99.182000000000002</v>
      </c>
      <c r="F9" s="4">
        <v>1</v>
      </c>
      <c r="G9" s="5" t="s">
        <v>30</v>
      </c>
      <c r="H9" s="6">
        <v>115.73</v>
      </c>
      <c r="I9" s="7">
        <v>0</v>
      </c>
      <c r="J9" s="8">
        <f t="shared" ca="1" si="0"/>
        <v>37.988888888888887</v>
      </c>
      <c r="K9" s="12">
        <f t="shared" ca="1" si="1"/>
        <v>3.0906251851047006E-2</v>
      </c>
      <c r="L9" s="12">
        <f t="shared" ca="1" si="2"/>
        <v>2.6618162799247613E-2</v>
      </c>
      <c r="M9" s="13">
        <f ca="1">PRICE(+EOMONTH(TODAY(),12*Prezzi!$B$8),C9,D9/100,K9+$A$28,100,F9)</f>
        <v>115.506014683014</v>
      </c>
      <c r="N9" s="13">
        <v>206.35088057348955</v>
      </c>
      <c r="O9" s="13">
        <v>182.09918169561939</v>
      </c>
      <c r="P9" s="13">
        <v>161.41531586328327</v>
      </c>
      <c r="Q9" s="13">
        <v>143.72603517878025</v>
      </c>
      <c r="R9" s="13">
        <v>128.5550499539944</v>
      </c>
      <c r="S9" s="13">
        <v>115.506014683014</v>
      </c>
      <c r="T9" s="13">
        <v>104.24858946978078</v>
      </c>
      <c r="U9" s="13">
        <v>94.507006572423094</v>
      </c>
      <c r="V9" s="13">
        <v>86.050679959876547</v>
      </c>
      <c r="W9" s="13">
        <v>78.686483028983048</v>
      </c>
      <c r="X9" s="13">
        <v>72.25239005077573</v>
      </c>
    </row>
    <row r="10" spans="1:24" ht="15.75" x14ac:dyDescent="0.25">
      <c r="A10" s="1" t="s">
        <v>31</v>
      </c>
      <c r="B10" s="2" t="s">
        <v>32</v>
      </c>
      <c r="C10" s="3">
        <v>60206</v>
      </c>
      <c r="D10" s="4">
        <v>4</v>
      </c>
      <c r="E10" s="4">
        <v>99.602000000000004</v>
      </c>
      <c r="F10" s="4">
        <v>1</v>
      </c>
      <c r="G10" s="5" t="s">
        <v>33</v>
      </c>
      <c r="H10" s="6">
        <v>114.3</v>
      </c>
      <c r="I10" s="7">
        <v>2000</v>
      </c>
      <c r="J10" s="8">
        <f t="shared" ca="1" si="0"/>
        <v>40.75</v>
      </c>
      <c r="K10" s="12">
        <f t="shared" ca="1" si="1"/>
        <v>3.3509887774566087E-2</v>
      </c>
      <c r="L10" s="12">
        <f t="shared" ca="1" si="2"/>
        <v>2.8971767883061765E-2</v>
      </c>
      <c r="M10" s="13">
        <f ca="1">PRICE(+EOMONTH(TODAY(),12*Prezzi!$B$8),C10,D10/100,K10+$A$28,100,F10)</f>
        <v>114.13059321856676</v>
      </c>
      <c r="N10" s="13">
        <v>205.81930653217364</v>
      </c>
      <c r="O10" s="13">
        <v>181.05544826324089</v>
      </c>
      <c r="P10" s="13">
        <v>160.09021207457371</v>
      </c>
      <c r="Q10" s="13">
        <v>142.28317569189866</v>
      </c>
      <c r="R10" s="13">
        <v>127.10784073150563</v>
      </c>
      <c r="S10" s="13">
        <v>114.13059321856676</v>
      </c>
      <c r="T10" s="13">
        <v>102.99366622530113</v>
      </c>
      <c r="U10" s="13">
        <v>93.401323992804208</v>
      </c>
      <c r="V10" s="13">
        <v>85.108642606330335</v>
      </c>
      <c r="W10" s="13">
        <v>77.91238630102265</v>
      </c>
      <c r="X10" s="13">
        <v>71.643577361184427</v>
      </c>
    </row>
    <row r="11" spans="1:24" ht="15.75" x14ac:dyDescent="0.25">
      <c r="A11" s="1" t="s">
        <v>34</v>
      </c>
      <c r="B11" s="2" t="s">
        <v>35</v>
      </c>
      <c r="C11" s="3">
        <v>60777</v>
      </c>
      <c r="D11" s="4">
        <v>1.75</v>
      </c>
      <c r="E11" s="4">
        <v>94.683000000000007</v>
      </c>
      <c r="F11" s="4">
        <v>1</v>
      </c>
      <c r="G11" s="5" t="s">
        <v>11</v>
      </c>
      <c r="H11" s="6">
        <v>68.61</v>
      </c>
      <c r="I11" s="7">
        <v>0</v>
      </c>
      <c r="J11" s="8">
        <f t="shared" ca="1" si="0"/>
        <v>42.319444444444443</v>
      </c>
      <c r="K11" s="12">
        <f t="shared" ca="1" si="1"/>
        <v>3.0889673759589342E-2</v>
      </c>
      <c r="L11" s="12">
        <f t="shared" ca="1" si="2"/>
        <v>2.743849347421878E-2</v>
      </c>
      <c r="M11" s="13">
        <f ca="1">PRICE(+EOMONTH(TODAY(),12*Prezzi!$B$8),C11,D11/100,K11+$A$28,100,F11)</f>
        <v>68.980588574074531</v>
      </c>
      <c r="N11" s="13">
        <v>142.46794879788132</v>
      </c>
      <c r="O11" s="13">
        <v>121.89773716509667</v>
      </c>
      <c r="P11" s="13">
        <v>104.84792320212601</v>
      </c>
      <c r="Q11" s="13">
        <v>90.675928264696566</v>
      </c>
      <c r="R11" s="13">
        <v>78.861029462012723</v>
      </c>
      <c r="S11" s="13">
        <v>68.980588574074531</v>
      </c>
      <c r="T11" s="13">
        <v>60.69102859168045</v>
      </c>
      <c r="U11" s="13">
        <v>53.712589670062009</v>
      </c>
      <c r="V11" s="13">
        <v>47.817097562690428</v>
      </c>
      <c r="W11" s="13">
        <v>42.81813627567643</v>
      </c>
      <c r="X11" s="13">
        <v>38.563141927934758</v>
      </c>
    </row>
    <row r="12" spans="1:24" ht="15.75" x14ac:dyDescent="0.25">
      <c r="A12" s="1" t="s">
        <v>36</v>
      </c>
      <c r="B12" s="2" t="s">
        <v>37</v>
      </c>
      <c r="C12" s="3">
        <v>60805</v>
      </c>
      <c r="D12" s="4">
        <v>2.15</v>
      </c>
      <c r="E12" s="4">
        <v>98.930999999999997</v>
      </c>
      <c r="F12" s="4">
        <v>1</v>
      </c>
      <c r="G12" s="5" t="s">
        <v>16</v>
      </c>
      <c r="H12" s="6">
        <v>76.430000000000007</v>
      </c>
      <c r="I12" s="7">
        <v>16000</v>
      </c>
      <c r="J12" s="8">
        <f t="shared" ca="1" si="0"/>
        <v>42.394444444444446</v>
      </c>
      <c r="K12" s="12">
        <f t="shared" ca="1" si="1"/>
        <v>3.1676456647944426E-2</v>
      </c>
      <c r="L12" s="12">
        <f t="shared" ca="1" si="2"/>
        <v>2.8006884041095744E-2</v>
      </c>
      <c r="M12" s="13">
        <f ca="1">PRICE(+EOMONTH(TODAY(),12*Prezzi!$B$8),C12,D12/100,K12+$A$28,100,F12)</f>
        <v>76.702070626815271</v>
      </c>
      <c r="N12" s="13">
        <v>153.45251071716027</v>
      </c>
      <c r="O12" s="13">
        <v>132.09568203283359</v>
      </c>
      <c r="P12" s="13">
        <v>114.33337589018308</v>
      </c>
      <c r="Q12" s="13">
        <v>99.515539174108923</v>
      </c>
      <c r="R12" s="13">
        <v>87.114684226213967</v>
      </c>
      <c r="S12" s="13">
        <v>76.702070626815271</v>
      </c>
      <c r="T12" s="13">
        <v>67.928631385604731</v>
      </c>
      <c r="U12" s="13">
        <v>60.509677826235858</v>
      </c>
      <c r="V12" s="13">
        <v>54.212617928562423</v>
      </c>
      <c r="W12" s="13">
        <v>48.847080981325867</v>
      </c>
      <c r="X12" s="13">
        <v>44.25696621749205</v>
      </c>
    </row>
    <row r="13" spans="1:24" ht="15.75" x14ac:dyDescent="0.25">
      <c r="A13" s="1" t="s">
        <v>38</v>
      </c>
      <c r="B13" s="2" t="s">
        <v>39</v>
      </c>
      <c r="C13" s="3">
        <v>60843</v>
      </c>
      <c r="D13" s="4">
        <v>3.45</v>
      </c>
      <c r="E13" s="4">
        <v>98.998000000000005</v>
      </c>
      <c r="F13" s="4">
        <v>1</v>
      </c>
      <c r="G13" s="5" t="s">
        <v>33</v>
      </c>
      <c r="H13" s="6">
        <v>90.4</v>
      </c>
      <c r="I13" s="7">
        <v>334000</v>
      </c>
      <c r="J13" s="8">
        <f t="shared" ca="1" si="0"/>
        <v>42.5</v>
      </c>
      <c r="K13" s="12">
        <f t="shared" ca="1" si="1"/>
        <v>3.9164810196143117E-2</v>
      </c>
      <c r="L13" s="12">
        <f t="shared" ca="1" si="2"/>
        <v>3.4383147394905472E-2</v>
      </c>
      <c r="M13" s="13">
        <f ca="1">PRICE(+EOMONTH(TODAY(),12*Prezzi!$B$8),C13,D13/100,K13+$A$28,100,F13)</f>
        <v>90.491147683627403</v>
      </c>
      <c r="N13" s="13">
        <v>163.47358318172002</v>
      </c>
      <c r="O13" s="13">
        <v>143.61429306585833</v>
      </c>
      <c r="P13" s="13">
        <v>126.88163801758489</v>
      </c>
      <c r="Q13" s="13">
        <v>112.73246644867736</v>
      </c>
      <c r="R13" s="13">
        <v>100.72325637779306</v>
      </c>
      <c r="S13" s="13">
        <v>90.491147683627403</v>
      </c>
      <c r="T13" s="13">
        <v>81.738691573731018</v>
      </c>
      <c r="U13" s="13">
        <v>74.221570799455876</v>
      </c>
      <c r="V13" s="13">
        <v>67.738697319595403</v>
      </c>
      <c r="W13" s="13">
        <v>62.124215231775004</v>
      </c>
      <c r="X13" s="13">
        <v>57.241032684278736</v>
      </c>
    </row>
    <row r="14" spans="1:24" ht="15.75" x14ac:dyDescent="0.25">
      <c r="A14" s="1" t="s">
        <v>40</v>
      </c>
      <c r="B14" s="2" t="s">
        <v>41</v>
      </c>
      <c r="C14" s="3">
        <v>61057</v>
      </c>
      <c r="D14" s="4">
        <v>2.8</v>
      </c>
      <c r="E14" s="4">
        <v>99.19</v>
      </c>
      <c r="F14" s="4">
        <v>2</v>
      </c>
      <c r="G14" s="5" t="s">
        <v>42</v>
      </c>
      <c r="H14" s="6">
        <v>72.17</v>
      </c>
      <c r="I14" s="7">
        <v>31565000</v>
      </c>
      <c r="J14" s="8">
        <f t="shared" ca="1" si="0"/>
        <v>43.086111111111109</v>
      </c>
      <c r="K14" s="12">
        <f t="shared" ca="1" si="1"/>
        <v>4.2035368687502531E-2</v>
      </c>
      <c r="L14" s="12">
        <f t="shared" ca="1" si="2"/>
        <v>3.7172047096308003E-2</v>
      </c>
      <c r="M14" s="13">
        <f ca="1">PRICE(+EOMONTH(TODAY(),12*Prezzi!$B$8),C14,D14/100,K14+$A$28,100,F14)</f>
        <v>72.406960280482082</v>
      </c>
      <c r="N14" s="13">
        <v>132.84114664659759</v>
      </c>
      <c r="O14" s="13">
        <v>116.30433634359714</v>
      </c>
      <c r="P14" s="13">
        <v>102.41426853603028</v>
      </c>
      <c r="Q14" s="13">
        <v>90.708563442067984</v>
      </c>
      <c r="R14" s="13">
        <v>80.809257398835641</v>
      </c>
      <c r="S14" s="13">
        <v>72.406960280482082</v>
      </c>
      <c r="T14" s="13">
        <v>65.248045971599282</v>
      </c>
      <c r="U14" s="13">
        <v>59.124285925584367</v>
      </c>
      <c r="V14" s="13">
        <v>53.864452155941052</v>
      </c>
      <c r="W14" s="13">
        <v>49.327509116323817</v>
      </c>
      <c r="X14" s="13">
        <v>45.39708850510636</v>
      </c>
    </row>
    <row r="15" spans="1:24" ht="15.75" x14ac:dyDescent="0.25">
      <c r="A15" s="1" t="s">
        <v>43</v>
      </c>
      <c r="B15" s="2" t="s">
        <v>44</v>
      </c>
      <c r="C15" s="3">
        <v>62568</v>
      </c>
      <c r="D15" s="4">
        <v>0.7</v>
      </c>
      <c r="E15" s="4">
        <v>98.995999999999995</v>
      </c>
      <c r="F15" s="4">
        <v>1</v>
      </c>
      <c r="G15" s="5" t="s">
        <v>30</v>
      </c>
      <c r="H15" s="6">
        <v>45.74</v>
      </c>
      <c r="I15" s="7">
        <v>23000</v>
      </c>
      <c r="J15" s="8">
        <f t="shared" ca="1" si="0"/>
        <v>47.222222222222221</v>
      </c>
      <c r="K15" s="12">
        <f t="shared" ca="1" si="1"/>
        <v>2.7758839158851335E-2</v>
      </c>
      <c r="L15" s="12">
        <f t="shared" ca="1" si="2"/>
        <v>2.5103143704085909E-2</v>
      </c>
      <c r="M15" s="13">
        <f ca="1">PRICE(+EOMONTH(TODAY(),12*Prezzi!$B$8),C15,D15/100,K15+$A$28,100,F15)</f>
        <v>46.311354682933128</v>
      </c>
      <c r="N15" s="13">
        <v>118.38018121274037</v>
      </c>
      <c r="O15" s="13">
        <v>97.061674749076801</v>
      </c>
      <c r="P15" s="13">
        <v>79.984201836711335</v>
      </c>
      <c r="Q15" s="13">
        <v>66.269910074795689</v>
      </c>
      <c r="R15" s="13">
        <v>55.227413362048061</v>
      </c>
      <c r="S15" s="13">
        <v>46.311354682933128</v>
      </c>
      <c r="T15" s="13">
        <v>39.090899623492923</v>
      </c>
      <c r="U15" s="13">
        <v>33.225154795932824</v>
      </c>
      <c r="V15" s="13">
        <v>28.44396305113694</v>
      </c>
      <c r="W15" s="13">
        <v>24.532879023901017</v>
      </c>
      <c r="X15" s="13">
        <v>21.321399112444464</v>
      </c>
    </row>
    <row r="16" spans="1:24" ht="15.75" x14ac:dyDescent="0.25">
      <c r="A16" s="1" t="s">
        <v>45</v>
      </c>
      <c r="B16" s="2" t="s">
        <v>46</v>
      </c>
      <c r="C16" s="3">
        <v>62631</v>
      </c>
      <c r="D16" s="4">
        <v>0.65</v>
      </c>
      <c r="E16" s="4">
        <v>98.304000000000002</v>
      </c>
      <c r="F16" s="4">
        <v>1</v>
      </c>
      <c r="G16" s="5" t="s">
        <v>16</v>
      </c>
      <c r="H16" s="6">
        <v>42.5</v>
      </c>
      <c r="I16" s="7">
        <v>68000</v>
      </c>
      <c r="J16" s="8">
        <f t="shared" ca="1" si="0"/>
        <v>47.394444444444446</v>
      </c>
      <c r="K16" s="12">
        <f t="shared" ca="1" si="1"/>
        <v>2.8951232191998622E-2</v>
      </c>
      <c r="L16" s="12">
        <f t="shared" ca="1" si="2"/>
        <v>2.625050397761142E-2</v>
      </c>
      <c r="M16" s="13">
        <f ca="1">PRICE(+EOMONTH(TODAY(),12*Prezzi!$B$8),C16,D16/100,K16+$A$28,100,F16)</f>
        <v>43.082132700785429</v>
      </c>
      <c r="N16" s="13">
        <v>110.78403370499028</v>
      </c>
      <c r="O16" s="13">
        <v>90.726649854253765</v>
      </c>
      <c r="P16" s="13">
        <v>74.674749395834411</v>
      </c>
      <c r="Q16" s="13">
        <v>61.796626941441126</v>
      </c>
      <c r="R16" s="13">
        <v>51.43772729157407</v>
      </c>
      <c r="S16" s="13">
        <v>43.082132700785429</v>
      </c>
      <c r="T16" s="13">
        <v>36.322575492503852</v>
      </c>
      <c r="U16" s="13">
        <v>30.837057097585518</v>
      </c>
      <c r="V16" s="13">
        <v>26.370593361943119</v>
      </c>
      <c r="W16" s="13">
        <v>22.720942891539995</v>
      </c>
      <c r="X16" s="13">
        <v>19.727434264278227</v>
      </c>
    </row>
    <row r="17" spans="1:24" ht="15.75" x14ac:dyDescent="0.25">
      <c r="A17" s="1" t="s">
        <v>47</v>
      </c>
      <c r="B17" s="2" t="s">
        <v>48</v>
      </c>
      <c r="C17" s="3">
        <v>62762</v>
      </c>
      <c r="D17" s="4">
        <v>1.45</v>
      </c>
      <c r="E17" s="4">
        <v>99.712999999999994</v>
      </c>
      <c r="F17" s="4">
        <v>1</v>
      </c>
      <c r="G17" s="5" t="s">
        <v>33</v>
      </c>
      <c r="H17" s="6">
        <v>48.36</v>
      </c>
      <c r="I17" s="7">
        <v>839000</v>
      </c>
      <c r="J17" s="8">
        <f t="shared" ca="1" si="0"/>
        <v>47.75</v>
      </c>
      <c r="K17" s="12">
        <f t="shared" ca="1" si="1"/>
        <v>3.8162306090047726E-2</v>
      </c>
      <c r="L17" s="12">
        <f t="shared" ca="1" si="2"/>
        <v>3.4246893910356069E-2</v>
      </c>
      <c r="M17" s="13">
        <f ca="1">PRICE(+EOMONTH(TODAY(),12*Prezzi!$B$8),C17,D17/100,K17+$A$28,100,F17)</f>
        <v>48.755722866316432</v>
      </c>
      <c r="N17" s="13">
        <v>104.64648274729861</v>
      </c>
      <c r="O17" s="13">
        <v>88.52560384114436</v>
      </c>
      <c r="P17" s="13">
        <v>75.420282238700068</v>
      </c>
      <c r="Q17" s="13">
        <v>64.726066517116266</v>
      </c>
      <c r="R17" s="13">
        <v>55.964409770767759</v>
      </c>
      <c r="S17" s="13">
        <v>48.755722866316432</v>
      </c>
      <c r="T17" s="13">
        <v>42.798322697346578</v>
      </c>
      <c r="U17" s="13">
        <v>37.851961006579877</v>
      </c>
      <c r="V17" s="13">
        <v>33.724917546186404</v>
      </c>
      <c r="W17" s="13">
        <v>30.263870796262097</v>
      </c>
      <c r="X17" s="13">
        <v>27.34593625369191</v>
      </c>
    </row>
    <row r="18" spans="1:24" ht="15.75" x14ac:dyDescent="0.25">
      <c r="A18" s="1" t="s">
        <v>49</v>
      </c>
      <c r="B18" s="2" t="s">
        <v>50</v>
      </c>
      <c r="C18" s="3">
        <v>62884</v>
      </c>
      <c r="D18" s="4">
        <v>2.15</v>
      </c>
      <c r="E18" s="4">
        <v>99.466999999999999</v>
      </c>
      <c r="F18" s="4">
        <v>2</v>
      </c>
      <c r="G18" s="5" t="s">
        <v>42</v>
      </c>
      <c r="H18" s="6">
        <v>60.3</v>
      </c>
      <c r="I18" s="7">
        <v>62311000</v>
      </c>
      <c r="J18" s="8">
        <f t="shared" ca="1" si="0"/>
        <v>48.086111111111109</v>
      </c>
      <c r="K18" s="12">
        <f t="shared" ca="1" si="1"/>
        <v>4.0229258508951211E-2</v>
      </c>
      <c r="L18" s="12">
        <f t="shared" ca="1" si="2"/>
        <v>3.57752616139069E-2</v>
      </c>
      <c r="M18" s="13">
        <f ca="1">PRICE(+EOMONTH(TODAY(),12*Prezzi!$B$8),C18,D18/100,K18+$A$28,100,F18)</f>
        <v>60.579489452756604</v>
      </c>
      <c r="N18" s="13">
        <v>121.01872424913719</v>
      </c>
      <c r="O18" s="13">
        <v>103.84590543437876</v>
      </c>
      <c r="P18" s="13">
        <v>89.757582492272434</v>
      </c>
      <c r="Q18" s="13">
        <v>78.153491158109262</v>
      </c>
      <c r="R18" s="13">
        <v>68.554921619614873</v>
      </c>
      <c r="S18" s="13">
        <v>60.579489452756604</v>
      </c>
      <c r="T18" s="13">
        <v>53.921236445494756</v>
      </c>
      <c r="U18" s="13">
        <v>48.334919386909171</v>
      </c>
      <c r="V18" s="13">
        <v>43.623592491292293</v>
      </c>
      <c r="W18" s="13">
        <v>39.628782463682683</v>
      </c>
      <c r="X18" s="13">
        <v>36.222706300054547</v>
      </c>
    </row>
    <row r="19" spans="1:24" ht="15.75" x14ac:dyDescent="0.25">
      <c r="A19" s="1" t="s">
        <v>51</v>
      </c>
      <c r="B19" s="2" t="s">
        <v>52</v>
      </c>
      <c r="C19" s="3">
        <v>62969</v>
      </c>
      <c r="D19" s="4">
        <v>0.5</v>
      </c>
      <c r="E19" s="4">
        <v>95.894999999999996</v>
      </c>
      <c r="F19" s="4">
        <v>1</v>
      </c>
      <c r="G19" s="5" t="s">
        <v>11</v>
      </c>
      <c r="H19" s="6">
        <v>39.51</v>
      </c>
      <c r="I19" s="7">
        <v>8837000</v>
      </c>
      <c r="J19" s="8">
        <f t="shared" ca="1" si="0"/>
        <v>48.319444444444443</v>
      </c>
      <c r="K19" s="12">
        <f t="shared" ca="1" si="1"/>
        <v>2.7984042501687827E-2</v>
      </c>
      <c r="L19" s="12">
        <f t="shared" ca="1" si="2"/>
        <v>2.546372127783067E-2</v>
      </c>
      <c r="M19" s="13">
        <f ca="1">PRICE(+EOMONTH(TODAY(),12*Prezzi!$B$8),C19,D19/100,K19+$A$28,100,F19)</f>
        <v>40.1174043922111</v>
      </c>
      <c r="N19" s="13">
        <v>108.88353143077705</v>
      </c>
      <c r="O19" s="13">
        <v>88.279168764724602</v>
      </c>
      <c r="P19" s="13">
        <v>71.905794749391859</v>
      </c>
      <c r="Q19" s="13">
        <v>58.864624856249279</v>
      </c>
      <c r="R19" s="13">
        <v>48.452262302898049</v>
      </c>
      <c r="S19" s="13">
        <v>40.1174043922111</v>
      </c>
      <c r="T19" s="13">
        <v>33.427307365346415</v>
      </c>
      <c r="U19" s="13">
        <v>28.041774806982072</v>
      </c>
      <c r="V19" s="13">
        <v>23.692954324578782</v>
      </c>
      <c r="W19" s="13">
        <v>20.169624295862878</v>
      </c>
      <c r="X19" s="13">
        <v>17.304956278004809</v>
      </c>
    </row>
    <row r="20" spans="1:24" ht="15.75" x14ac:dyDescent="0.25">
      <c r="A20" s="1" t="s">
        <v>53</v>
      </c>
      <c r="B20" s="5" t="s">
        <v>54</v>
      </c>
      <c r="C20" s="3">
        <v>66173</v>
      </c>
      <c r="D20" s="4">
        <v>0.68799999999999994</v>
      </c>
      <c r="E20" s="4">
        <v>99.388000000000005</v>
      </c>
      <c r="F20" s="4">
        <v>1</v>
      </c>
      <c r="G20" s="5" t="s">
        <v>55</v>
      </c>
      <c r="H20" s="6">
        <v>41</v>
      </c>
      <c r="I20" s="7">
        <v>399000</v>
      </c>
      <c r="J20" s="8">
        <f t="shared" ca="1" si="0"/>
        <v>57.091666666666669</v>
      </c>
      <c r="K20" s="12">
        <f t="shared" ca="1" si="1"/>
        <v>2.7469381538323942E-2</v>
      </c>
      <c r="L20" s="12">
        <f t="shared" ca="1" si="2"/>
        <v>2.4890985749445493E-2</v>
      </c>
      <c r="M20" s="13">
        <f ca="1">PRICE(+EOMONTH(TODAY(),12*Prezzi!$B$8),C20,D20/100,K20+$A$28,100,F20)</f>
        <v>41.439521395840806</v>
      </c>
      <c r="N20" s="13">
        <v>123.07526609052317</v>
      </c>
      <c r="O20" s="13">
        <v>97.307211256617933</v>
      </c>
      <c r="P20" s="13">
        <v>77.544194341594064</v>
      </c>
      <c r="Q20" s="13">
        <v>62.329868771418433</v>
      </c>
      <c r="R20" s="13">
        <v>50.569725180084191</v>
      </c>
      <c r="S20" s="13">
        <v>41.439521395840806</v>
      </c>
      <c r="T20" s="13">
        <v>34.3172521762881</v>
      </c>
      <c r="U20" s="13">
        <v>28.732521094427931</v>
      </c>
      <c r="V20" s="13">
        <v>24.328798506566798</v>
      </c>
      <c r="W20" s="13">
        <v>20.835237263525777</v>
      </c>
      <c r="X20" s="13">
        <v>18.045589212590329</v>
      </c>
    </row>
    <row r="21" spans="1:24" ht="15.75" x14ac:dyDescent="0.25">
      <c r="A21" s="1" t="s">
        <v>56</v>
      </c>
      <c r="B21" s="2" t="s">
        <v>57</v>
      </c>
      <c r="C21" s="3">
        <v>68243</v>
      </c>
      <c r="D21" s="4">
        <v>1.5</v>
      </c>
      <c r="E21" s="4">
        <v>98.716999999999999</v>
      </c>
      <c r="F21" s="4">
        <v>1</v>
      </c>
      <c r="G21" s="5" t="s">
        <v>30</v>
      </c>
      <c r="H21" s="6">
        <v>60.08</v>
      </c>
      <c r="I21" s="7">
        <v>64000</v>
      </c>
      <c r="J21" s="8">
        <f t="shared" ca="1" si="0"/>
        <v>62.755555555555553</v>
      </c>
      <c r="K21" s="12">
        <f t="shared" ca="1" si="1"/>
        <v>2.8832723293231104E-2</v>
      </c>
      <c r="L21" s="12">
        <f t="shared" ca="1" si="2"/>
        <v>2.5665101738992981E-2</v>
      </c>
      <c r="M21" s="13">
        <f ca="1">PRICE(+EOMONTH(TODAY(),12*Prezzi!$B$8),C21,D21/100,K21+$A$28,100,F21)</f>
        <v>60.313007887041827</v>
      </c>
      <c r="N21" s="13">
        <v>161.30302998848424</v>
      </c>
      <c r="O21" s="13">
        <v>129.25649234466434</v>
      </c>
      <c r="P21" s="13">
        <v>104.8239155390993</v>
      </c>
      <c r="Q21" s="13">
        <v>86.076111398136959</v>
      </c>
      <c r="R21" s="13">
        <v>71.59008085575266</v>
      </c>
      <c r="S21" s="13">
        <v>60.313007887041827</v>
      </c>
      <c r="T21" s="13">
        <v>51.463476156100512</v>
      </c>
      <c r="U21" s="13">
        <v>44.459561593180965</v>
      </c>
      <c r="V21" s="13">
        <v>38.866370123030343</v>
      </c>
      <c r="W21" s="13">
        <v>34.357673520280784</v>
      </c>
      <c r="X21" s="13">
        <v>30.687788222796673</v>
      </c>
    </row>
    <row r="22" spans="1:24" ht="15.75" x14ac:dyDescent="0.25">
      <c r="A22" s="1" t="s">
        <v>58</v>
      </c>
      <c r="B22" s="2" t="s">
        <v>59</v>
      </c>
      <c r="C22" s="3">
        <v>79522</v>
      </c>
      <c r="D22" s="4">
        <v>2.1</v>
      </c>
      <c r="E22" s="4">
        <v>99.501999999999995</v>
      </c>
      <c r="F22" s="4">
        <v>1</v>
      </c>
      <c r="G22" s="5" t="s">
        <v>30</v>
      </c>
      <c r="H22" s="6">
        <v>74.03</v>
      </c>
      <c r="I22" s="7">
        <v>2832000</v>
      </c>
      <c r="J22" s="8">
        <f t="shared" ca="1" si="0"/>
        <v>93.638888888888886</v>
      </c>
      <c r="K22" s="12">
        <f t="shared" ca="1" si="1"/>
        <v>2.9110091302440185E-2</v>
      </c>
      <c r="L22" s="12">
        <f t="shared" ca="1" si="2"/>
        <v>2.5630466050195727E-2</v>
      </c>
      <c r="M22" s="13">
        <f ca="1">PRICE(+EOMONTH(TODAY(),12*Prezzi!$B$8),C22,D22/100,K22+$A$28,100,F22)</f>
        <v>74.085354581023907</v>
      </c>
      <c r="N22" s="13">
        <v>229.90170323920128</v>
      </c>
      <c r="O22" s="13">
        <v>174.17308123989909</v>
      </c>
      <c r="P22" s="13">
        <v>135.4915505719637</v>
      </c>
      <c r="Q22" s="13">
        <v>108.17258043653727</v>
      </c>
      <c r="R22" s="13">
        <v>88.514062638333002</v>
      </c>
      <c r="S22" s="13">
        <v>74.085354581023907</v>
      </c>
      <c r="T22" s="13">
        <v>63.276367263610382</v>
      </c>
      <c r="U22" s="13">
        <v>55.010132323082907</v>
      </c>
      <c r="V22" s="13">
        <v>48.558587349749672</v>
      </c>
      <c r="W22" s="13">
        <v>43.423829371858638</v>
      </c>
      <c r="X22" s="13">
        <v>39.261093209548719</v>
      </c>
    </row>
    <row r="23" spans="1:24" ht="15.75" x14ac:dyDescent="0.25">
      <c r="A23" s="1" t="s">
        <v>60</v>
      </c>
      <c r="B23" s="2" t="s">
        <v>61</v>
      </c>
      <c r="C23" s="3">
        <v>80536</v>
      </c>
      <c r="D23" s="4">
        <v>0.85</v>
      </c>
      <c r="E23" s="4">
        <v>98.01</v>
      </c>
      <c r="F23" s="4">
        <v>1</v>
      </c>
      <c r="G23" s="5" t="s">
        <v>30</v>
      </c>
      <c r="H23" s="6">
        <v>43.2</v>
      </c>
      <c r="I23" s="7">
        <v>18221000</v>
      </c>
      <c r="J23" s="8">
        <f t="shared" ca="1" si="0"/>
        <v>96.416666666666671</v>
      </c>
      <c r="K23" s="12">
        <f t="shared" ca="1" si="1"/>
        <v>2.3384353383715396E-2</v>
      </c>
      <c r="L23" s="12">
        <f t="shared" ca="1" si="2"/>
        <v>2.0984006058963299E-2</v>
      </c>
      <c r="M23" s="13">
        <f ca="1">PRICE(+EOMONTH(TODAY(),12*Prezzi!$B$8),C23,D23/100,K23+$A$28,100,F23)</f>
        <v>43.360259937662313</v>
      </c>
      <c r="N23" s="13" t="e">
        <v>#NUM!</v>
      </c>
      <c r="O23" s="13">
        <v>141.65457216128243</v>
      </c>
      <c r="P23" s="13">
        <v>100.75661988524814</v>
      </c>
      <c r="Q23" s="13">
        <v>73.768166429226113</v>
      </c>
      <c r="R23" s="13">
        <v>55.68653142804304</v>
      </c>
      <c r="S23" s="13">
        <v>43.360259937662313</v>
      </c>
      <c r="T23" s="13">
        <v>34.791588229451961</v>
      </c>
      <c r="U23" s="13">
        <v>28.705231511578909</v>
      </c>
      <c r="V23" s="13">
        <v>24.280727757424053</v>
      </c>
      <c r="W23" s="13">
        <v>20.985586452293308</v>
      </c>
      <c r="X23" s="13">
        <v>18.470798891030618</v>
      </c>
    </row>
    <row r="27" spans="1:24" x14ac:dyDescent="0.25">
      <c r="A27" t="s">
        <v>67</v>
      </c>
    </row>
    <row r="28" spans="1:24" x14ac:dyDescent="0.25">
      <c r="A28" s="20">
        <f>+Prezzi!B7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5C4F-3596-4A68-B0F0-F7FC906F6C43}">
  <dimension ref="A1:AL22"/>
  <sheetViews>
    <sheetView showGridLines="0" zoomScale="130" zoomScaleNormal="130" workbookViewId="0">
      <selection activeCell="F2" sqref="F2"/>
    </sheetView>
  </sheetViews>
  <sheetFormatPr defaultRowHeight="15" x14ac:dyDescent="0.25"/>
  <cols>
    <col min="1" max="1" width="26.42578125" customWidth="1"/>
    <col min="2" max="2" width="27.5703125" customWidth="1"/>
    <col min="3" max="5" width="12.7109375" customWidth="1"/>
    <col min="6" max="6" width="16.42578125" customWidth="1"/>
    <col min="11" max="15" width="6.85546875" bestFit="1" customWidth="1"/>
    <col min="16" max="21" width="6.140625" bestFit="1" customWidth="1"/>
    <col min="26" max="26" width="9.140625" bestFit="1" customWidth="1"/>
    <col min="27" max="31" width="6.85546875" bestFit="1" customWidth="1"/>
    <col min="32" max="37" width="6.140625" bestFit="1" customWidth="1"/>
  </cols>
  <sheetData>
    <row r="1" spans="1:38" ht="47.25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6</v>
      </c>
      <c r="F1" s="11" t="s">
        <v>62</v>
      </c>
      <c r="G1" s="9" t="s">
        <v>13</v>
      </c>
      <c r="K1" s="17">
        <f>+ElencoEUR!N1</f>
        <v>-2.5000000000000001E-2</v>
      </c>
      <c r="L1" s="17">
        <f>+ElencoEUR!O1</f>
        <v>-0.02</v>
      </c>
      <c r="M1" s="17">
        <f>+ElencoEUR!P1</f>
        <v>-1.4999999999999999E-2</v>
      </c>
      <c r="N1" s="17">
        <f>+ElencoEUR!Q1</f>
        <v>-0.01</v>
      </c>
      <c r="O1" s="17">
        <f>+ElencoEUR!R1</f>
        <v>-5.0000000000000001E-3</v>
      </c>
      <c r="P1" s="17">
        <f>+ElencoEUR!S1</f>
        <v>0</v>
      </c>
      <c r="Q1" s="17">
        <f>+ElencoEUR!T1</f>
        <v>5.0000000000000001E-3</v>
      </c>
      <c r="R1" s="17">
        <f>+ElencoEUR!U1</f>
        <v>0.01</v>
      </c>
      <c r="S1" s="17">
        <f>+ElencoEUR!V1</f>
        <v>1.4999999999999999E-2</v>
      </c>
      <c r="T1" s="17">
        <f>+ElencoEUR!W1</f>
        <v>0.02</v>
      </c>
      <c r="U1" s="17">
        <f>+ElencoEUR!X1</f>
        <v>2.5000000000000001E-2</v>
      </c>
      <c r="Z1" s="23">
        <f ca="1">PRICE(+EOMONTH(TODAY(),12*$B$8),C2,D2/100,F2+$B$7,100,E2)+D2*B8</f>
        <v>76.185354581023901</v>
      </c>
      <c r="AA1" s="23">
        <f>+K1</f>
        <v>-2.5000000000000001E-2</v>
      </c>
      <c r="AB1" s="23">
        <f t="shared" ref="AB1:AK1" si="0">+L1</f>
        <v>-0.02</v>
      </c>
      <c r="AC1" s="23">
        <f t="shared" si="0"/>
        <v>-1.4999999999999999E-2</v>
      </c>
      <c r="AD1" s="23">
        <f t="shared" si="0"/>
        <v>-0.01</v>
      </c>
      <c r="AE1" s="23">
        <f t="shared" si="0"/>
        <v>-5.0000000000000001E-3</v>
      </c>
      <c r="AF1" s="23">
        <f t="shared" si="0"/>
        <v>0</v>
      </c>
      <c r="AG1" s="23">
        <f t="shared" si="0"/>
        <v>5.0000000000000001E-3</v>
      </c>
      <c r="AH1" s="23">
        <f t="shared" si="0"/>
        <v>0.01</v>
      </c>
      <c r="AI1" s="23">
        <f t="shared" si="0"/>
        <v>1.4999999999999999E-2</v>
      </c>
      <c r="AJ1" s="23">
        <f t="shared" si="0"/>
        <v>0.02</v>
      </c>
      <c r="AK1" s="23">
        <f t="shared" si="0"/>
        <v>2.5000000000000001E-2</v>
      </c>
      <c r="AL1" s="17"/>
    </row>
    <row r="2" spans="1:38" ht="15.75" x14ac:dyDescent="0.25">
      <c r="A2" s="1" t="s">
        <v>58</v>
      </c>
      <c r="B2" s="15" t="str">
        <f>+IFERROR(INDEX(ElencoEUR!B$2:B$23,MATCH($A$2,ElencoEUR!$A$2:$A$23,0)),"")</f>
        <v>AUSTRIA 20/09/2117 2,1%</v>
      </c>
      <c r="C2" s="21">
        <f>+IFERROR(INDEX(ElencoEUR!C$2:C$23,MATCH($A$2,ElencoEUR!$A$2:$A$23,0)),"")</f>
        <v>79522</v>
      </c>
      <c r="D2" s="15">
        <f>+IFERROR(INDEX(ElencoEUR!D$2:D$23,MATCH($A$2,ElencoEUR!$A$2:$A$23,0)),"")</f>
        <v>2.1</v>
      </c>
      <c r="E2" s="15">
        <f>+IFERROR(INDEX(ElencoEUR!F$2:F$23,MATCH($A$2,ElencoEUR!$A$2:$A$23,0)),"")</f>
        <v>1</v>
      </c>
      <c r="F2" s="22">
        <f ca="1">+YIELD(TODAY(),C2,D2/100,G2,100,E2)</f>
        <v>2.9110091302440185E-2</v>
      </c>
      <c r="G2" s="15">
        <f>+IFERROR(INDEX(ElencoEUR!H$2:H$23,MATCH($A$2,ElencoEUR!$A$2:$A$23,0)),"")</f>
        <v>74.03</v>
      </c>
      <c r="K2" s="25" cm="1">
        <f t="array" ref="K2:U2">+_xlfn.XLOOKUP($A$2,ElencoEUR!$A$2:$A$23,ElencoEUR!$N$2:$X$23)+$B$8*$D$2</f>
        <v>232.00170323920128</v>
      </c>
      <c r="L2" s="25">
        <v>176.27308123989908</v>
      </c>
      <c r="M2" s="25">
        <v>137.59155057196369</v>
      </c>
      <c r="N2" s="25">
        <v>110.27258043653727</v>
      </c>
      <c r="O2" s="25">
        <v>90.614062638332996</v>
      </c>
      <c r="P2" s="25">
        <v>76.185354581023901</v>
      </c>
      <c r="Q2" s="25">
        <v>65.376367263610376</v>
      </c>
      <c r="R2" s="25">
        <v>57.110132323082908</v>
      </c>
      <c r="S2" s="25">
        <v>50.658587349749673</v>
      </c>
      <c r="T2" s="25">
        <v>45.523829371858639</v>
      </c>
      <c r="U2" s="25">
        <v>41.36109320954872</v>
      </c>
      <c r="Z2" s="15">
        <v>1</v>
      </c>
      <c r="AA2" s="24">
        <f t="dataTable" ref="AA2:AK11" dt2D="1" dtr="1" r1="B7" r2="B8" ca="1"/>
        <v>232.00170323920128</v>
      </c>
      <c r="AB2" s="24">
        <v>176.27308123989908</v>
      </c>
      <c r="AC2" s="24">
        <v>137.59155057196369</v>
      </c>
      <c r="AD2" s="24">
        <v>110.27258043653727</v>
      </c>
      <c r="AE2" s="24">
        <v>90.614062638332996</v>
      </c>
      <c r="AF2" s="24">
        <v>76.185354581023901</v>
      </c>
      <c r="AG2" s="24">
        <v>65.376367263610376</v>
      </c>
      <c r="AH2" s="24">
        <v>57.110132323082908</v>
      </c>
      <c r="AI2" s="24">
        <v>50.658587349749673</v>
      </c>
      <c r="AJ2" s="24">
        <v>45.523829371858639</v>
      </c>
      <c r="AK2" s="24">
        <v>41.36109320954872</v>
      </c>
    </row>
    <row r="3" spans="1:38" x14ac:dyDescent="0.25">
      <c r="K3" s="25">
        <f>+INDEX(ElencoEUR!$H$2:$H$23,MATCH(A2,ElencoEUR!$A$2:$A$23,0))</f>
        <v>74.03</v>
      </c>
      <c r="L3" s="25">
        <f>+K3</f>
        <v>74.03</v>
      </c>
      <c r="M3" s="25">
        <f t="shared" ref="M3:U3" si="1">+L3</f>
        <v>74.03</v>
      </c>
      <c r="N3" s="25">
        <f t="shared" si="1"/>
        <v>74.03</v>
      </c>
      <c r="O3" s="25">
        <f t="shared" si="1"/>
        <v>74.03</v>
      </c>
      <c r="P3" s="25">
        <f t="shared" si="1"/>
        <v>74.03</v>
      </c>
      <c r="Q3" s="25">
        <f t="shared" si="1"/>
        <v>74.03</v>
      </c>
      <c r="R3" s="25">
        <f t="shared" si="1"/>
        <v>74.03</v>
      </c>
      <c r="S3" s="25">
        <f t="shared" si="1"/>
        <v>74.03</v>
      </c>
      <c r="T3" s="25">
        <f t="shared" si="1"/>
        <v>74.03</v>
      </c>
      <c r="U3" s="25">
        <f t="shared" si="1"/>
        <v>74.03</v>
      </c>
      <c r="Z3" s="15">
        <f>+Z2+1</f>
        <v>2</v>
      </c>
      <c r="AA3" s="24">
        <v>232.9466243266869</v>
      </c>
      <c r="AB3" s="24">
        <v>177.85983398422337</v>
      </c>
      <c r="AC3" s="24">
        <v>139.50339674175717</v>
      </c>
      <c r="AD3" s="24">
        <v>112.33985617138684</v>
      </c>
      <c r="AE3" s="24">
        <v>92.7482842240221</v>
      </c>
      <c r="AF3" s="24">
        <v>78.342188766523734</v>
      </c>
      <c r="AG3" s="24">
        <v>67.535007568410151</v>
      </c>
      <c r="AH3" s="24">
        <v>59.261947655177494</v>
      </c>
      <c r="AI3" s="24">
        <v>52.800972912996095</v>
      </c>
      <c r="AJ3" s="24">
        <v>47.656948569933434</v>
      </c>
      <c r="AK3" s="24">
        <v>43.48620588753397</v>
      </c>
    </row>
    <row r="4" spans="1:38" x14ac:dyDescent="0.25">
      <c r="J4" t="s">
        <v>68</v>
      </c>
      <c r="L4">
        <f>(M2-K2)/(M1-K1)</f>
        <v>-9441.0152667237562</v>
      </c>
      <c r="M4">
        <f t="shared" ref="M4:T4" si="2">(N2-L2)/(N1-L1)</f>
        <v>-6600.050080336182</v>
      </c>
      <c r="N4">
        <f t="shared" si="2"/>
        <v>-4697.7487933630709</v>
      </c>
      <c r="O4">
        <f t="shared" si="2"/>
        <v>-3408.7225855513366</v>
      </c>
      <c r="P4">
        <f t="shared" si="2"/>
        <v>-2523.7695374722621</v>
      </c>
      <c r="Q4">
        <f t="shared" si="2"/>
        <v>-1907.5222257940993</v>
      </c>
      <c r="R4">
        <f t="shared" si="2"/>
        <v>-1471.7779913860704</v>
      </c>
      <c r="S4">
        <f t="shared" si="2"/>
        <v>-1158.6302951224268</v>
      </c>
      <c r="T4">
        <f t="shared" si="2"/>
        <v>-929.74941402009517</v>
      </c>
      <c r="Z4" s="15">
        <f t="shared" ref="Z4:Z11" si="3">+Z3+1</f>
        <v>3</v>
      </c>
      <c r="AA4" s="24">
        <v>233.88679793438052</v>
      </c>
      <c r="AB4" s="24">
        <v>179.44191099918777</v>
      </c>
      <c r="AC4" s="24">
        <v>141.41258804382755</v>
      </c>
      <c r="AD4" s="24">
        <v>114.40650654254158</v>
      </c>
      <c r="AE4" s="24">
        <v>94.883330895266653</v>
      </c>
      <c r="AF4" s="24">
        <v>80.500677400352544</v>
      </c>
      <c r="AG4" s="24">
        <v>69.695648099360653</v>
      </c>
      <c r="AH4" s="24">
        <v>61.415789489641156</v>
      </c>
      <c r="AI4" s="24">
        <v>54.945228107307216</v>
      </c>
      <c r="AJ4" s="24">
        <v>49.791694254849531</v>
      </c>
      <c r="AK4" s="24">
        <v>45.612677414817853</v>
      </c>
    </row>
    <row r="5" spans="1:38" x14ac:dyDescent="0.25">
      <c r="J5" t="s">
        <v>69</v>
      </c>
      <c r="L5">
        <f>(M2-2*L2+K2)/(M1-K1)</f>
        <v>1704.7091331366798</v>
      </c>
      <c r="M5">
        <f t="shared" ref="M5:T5" si="4">(N2-2*M2+L2)/(N1-L1)</f>
        <v>1136.2560532508978</v>
      </c>
      <c r="N5">
        <f t="shared" si="4"/>
        <v>766.04523372221547</v>
      </c>
      <c r="O5">
        <f t="shared" si="4"/>
        <v>522.98097408951776</v>
      </c>
      <c r="P5">
        <f t="shared" si="4"/>
        <v>361.97207398955697</v>
      </c>
      <c r="Q5">
        <f t="shared" si="4"/>
        <v>254.27523768860567</v>
      </c>
      <c r="R5">
        <f t="shared" si="4"/>
        <v>181.46899671942339</v>
      </c>
      <c r="S5">
        <f t="shared" si="4"/>
        <v>131.67869954422002</v>
      </c>
      <c r="T5">
        <f t="shared" si="4"/>
        <v>97.202181558111519</v>
      </c>
      <c r="Z5" s="15">
        <f t="shared" si="3"/>
        <v>4</v>
      </c>
      <c r="AA5" s="24">
        <v>234.82220454970684</v>
      </c>
      <c r="AB5" s="24">
        <v>181.01926968847081</v>
      </c>
      <c r="AC5" s="24">
        <v>143.31908701774881</v>
      </c>
      <c r="AD5" s="24">
        <v>116.47251959924419</v>
      </c>
      <c r="AE5" s="24">
        <v>97.019222544954786</v>
      </c>
      <c r="AF5" s="24">
        <v>82.660868643652293</v>
      </c>
      <c r="AG5" s="24">
        <v>71.858357084358502</v>
      </c>
      <c r="AH5" s="24">
        <v>63.571737083166589</v>
      </c>
      <c r="AI5" s="24">
        <v>57.091435402280013</v>
      </c>
      <c r="AJ5" s="24">
        <v>51.928146303524237</v>
      </c>
      <c r="AK5" s="24">
        <v>47.740581318859967</v>
      </c>
    </row>
    <row r="6" spans="1:38" ht="15.75" x14ac:dyDescent="0.25">
      <c r="A6" s="18" t="s">
        <v>65</v>
      </c>
      <c r="B6" s="16">
        <v>5.0000000000000001E-3</v>
      </c>
      <c r="Z6" s="15">
        <f t="shared" si="3"/>
        <v>5</v>
      </c>
      <c r="AA6" s="24">
        <v>235.75282457989189</v>
      </c>
      <c r="AB6" s="24">
        <v>182.59186706769481</v>
      </c>
      <c r="AC6" s="24">
        <v>145.22285567452499</v>
      </c>
      <c r="AD6" s="24">
        <v>118.53788316235729</v>
      </c>
      <c r="AE6" s="24">
        <v>99.15597954559388</v>
      </c>
      <c r="AF6" s="24">
        <v>84.822812059540084</v>
      </c>
      <c r="AG6" s="24">
        <v>74.023205078560096</v>
      </c>
      <c r="AH6" s="24">
        <v>65.72987279218296</v>
      </c>
      <c r="AI6" s="24">
        <v>59.239680905252897</v>
      </c>
      <c r="AJ6" s="24">
        <v>54.066388515637513</v>
      </c>
      <c r="AK6" s="24">
        <v>49.869995105697505</v>
      </c>
    </row>
    <row r="7" spans="1:38" ht="15.75" x14ac:dyDescent="0.25">
      <c r="A7" s="18" t="s">
        <v>66</v>
      </c>
      <c r="B7" s="16">
        <v>0</v>
      </c>
      <c r="Z7" s="15">
        <f t="shared" si="3"/>
        <v>6</v>
      </c>
      <c r="AA7" s="24">
        <v>236.67863835163377</v>
      </c>
      <c r="AB7" s="24">
        <v>184.15965976089038</v>
      </c>
      <c r="AC7" s="24">
        <v>147.1238554891319</v>
      </c>
      <c r="AD7" s="24">
        <v>120.60258481999909</v>
      </c>
      <c r="AE7" s="24">
        <v>101.2936227608744</v>
      </c>
      <c r="AF7" s="24">
        <v>86.986558653919957</v>
      </c>
      <c r="AG7" s="24">
        <v>76.190265043764697</v>
      </c>
      <c r="AH7" s="24">
        <v>67.890282194086879</v>
      </c>
      <c r="AI7" s="24">
        <v>61.390054521766849</v>
      </c>
      <c r="AJ7" s="24">
        <v>56.206508806279288</v>
      </c>
      <c r="AK7" s="24">
        <v>52.001000475226377</v>
      </c>
    </row>
    <row r="8" spans="1:38" ht="15.75" x14ac:dyDescent="0.25">
      <c r="A8" t="s">
        <v>64</v>
      </c>
      <c r="B8" s="14">
        <v>1</v>
      </c>
      <c r="Z8" s="15">
        <f t="shared" si="3"/>
        <v>7</v>
      </c>
      <c r="AA8" s="24">
        <v>237.59962611077145</v>
      </c>
      <c r="AB8" s="24">
        <v>185.72260399692914</v>
      </c>
      <c r="AC8" s="24">
        <v>149.02204739295371</v>
      </c>
      <c r="AD8" s="24">
        <v>122.66661192309559</v>
      </c>
      <c r="AE8" s="24">
        <v>103.43217355751223</v>
      </c>
      <c r="AF8" s="24">
        <v>89.152160917482462</v>
      </c>
      <c r="AG8" s="24">
        <v>78.359612430505166</v>
      </c>
      <c r="AH8" s="24">
        <v>70.053054213214793</v>
      </c>
      <c r="AI8" s="24">
        <v>63.542650123104465</v>
      </c>
      <c r="AJ8" s="24">
        <v>58.348599408057552</v>
      </c>
      <c r="AK8" s="24">
        <v>54.133683548131316</v>
      </c>
    </row>
    <row r="9" spans="1:38" x14ac:dyDescent="0.25">
      <c r="Z9" s="15">
        <f t="shared" si="3"/>
        <v>8</v>
      </c>
      <c r="AA9" s="24">
        <v>238.51576802195248</v>
      </c>
      <c r="AB9" s="24">
        <v>187.28065560592373</v>
      </c>
      <c r="AC9" s="24">
        <v>150.91739176611287</v>
      </c>
      <c r="AD9" s="24">
        <v>124.72995158084785</v>
      </c>
      <c r="AE9" s="24">
        <v>105.57165381737678</v>
      </c>
      <c r="AF9" s="24">
        <v>91.319672868926901</v>
      </c>
      <c r="AG9" s="24">
        <v>80.531325262938935</v>
      </c>
      <c r="AH9" s="24">
        <v>72.218281251742042</v>
      </c>
      <c r="AI9" s="24">
        <v>65.697565721219192</v>
      </c>
      <c r="AJ9" s="24">
        <v>60.492757083132133</v>
      </c>
      <c r="AK9" s="24">
        <v>56.268135105095183</v>
      </c>
    </row>
    <row r="10" spans="1:38" x14ac:dyDescent="0.25">
      <c r="Z10" s="15">
        <f t="shared" si="3"/>
        <v>9</v>
      </c>
      <c r="AA10" s="24">
        <v>239.42704416829932</v>
      </c>
      <c r="AB10" s="24">
        <v>188.83377001559501</v>
      </c>
      <c r="AC10" s="24">
        <v>152.80984842969175</v>
      </c>
      <c r="AD10" s="24">
        <v>126.79259065611259</v>
      </c>
      <c r="AE10" s="24">
        <v>107.71208594991133</v>
      </c>
      <c r="AF10" s="24">
        <v>93.489150099441915</v>
      </c>
      <c r="AG10" s="24">
        <v>82.705484226634596</v>
      </c>
      <c r="AH10" s="24">
        <v>74.386059325701467</v>
      </c>
      <c r="AI10" s="24">
        <v>67.854903651380695</v>
      </c>
      <c r="AJ10" s="24">
        <v>62.639083345661319</v>
      </c>
      <c r="AK10" s="24">
        <v>58.404450838951874</v>
      </c>
    </row>
    <row r="11" spans="1:38" x14ac:dyDescent="0.25">
      <c r="Z11" s="15">
        <f t="shared" si="3"/>
        <v>10</v>
      </c>
      <c r="AA11" s="24">
        <v>240.33343455107428</v>
      </c>
      <c r="AB11" s="24">
        <v>190.38190224760643</v>
      </c>
      <c r="AC11" s="24">
        <v>154.69937663784452</v>
      </c>
      <c r="AD11" s="24">
        <v>128.85451576069448</v>
      </c>
      <c r="AE11" s="24">
        <v>109.85349290485283</v>
      </c>
      <c r="AF11" s="24">
        <v>95.660649818480621</v>
      </c>
      <c r="AG11" s="24">
        <v>84.882172759352784</v>
      </c>
      <c r="AH11" s="24">
        <v>76.55648820632176</v>
      </c>
      <c r="AI11" s="24">
        <v>70.014770762876694</v>
      </c>
      <c r="AJ11" s="24">
        <v>64.787684695173027</v>
      </c>
      <c r="AK11" s="24">
        <v>60.542731620483274</v>
      </c>
    </row>
    <row r="13" spans="1:38" x14ac:dyDescent="0.25">
      <c r="Z13" s="15">
        <v>1</v>
      </c>
      <c r="AB13">
        <f>(AC2-AA2)/(AC$1-AA$1)</f>
        <v>-9441.0152667237562</v>
      </c>
      <c r="AC13">
        <f t="shared" ref="AC13:AJ13" si="5">(AD2-AB2)/(AD$1-AB$1)</f>
        <v>-6600.050080336182</v>
      </c>
      <c r="AD13">
        <f t="shared" si="5"/>
        <v>-4697.7487933630709</v>
      </c>
      <c r="AE13">
        <f t="shared" si="5"/>
        <v>-3408.7225855513366</v>
      </c>
      <c r="AF13">
        <f t="shared" si="5"/>
        <v>-2523.7695374722621</v>
      </c>
      <c r="AG13">
        <f t="shared" si="5"/>
        <v>-1907.5222257940993</v>
      </c>
      <c r="AH13">
        <f t="shared" si="5"/>
        <v>-1471.7779913860704</v>
      </c>
      <c r="AI13">
        <f t="shared" si="5"/>
        <v>-1158.6302951224268</v>
      </c>
      <c r="AJ13">
        <f t="shared" si="5"/>
        <v>-929.74941402009517</v>
      </c>
    </row>
    <row r="14" spans="1:38" x14ac:dyDescent="0.25">
      <c r="Z14" s="15">
        <f>+Z13+1</f>
        <v>2</v>
      </c>
      <c r="AB14">
        <f t="shared" ref="AB14:AJ14" si="6">(AC3-AA3)/(AC$1-AA$1)</f>
        <v>-9344.3227584929718</v>
      </c>
      <c r="AC14">
        <f t="shared" si="6"/>
        <v>-6551.9977812836532</v>
      </c>
      <c r="AD14">
        <f t="shared" si="6"/>
        <v>-4675.5112517735079</v>
      </c>
      <c r="AE14">
        <f t="shared" si="6"/>
        <v>-3399.7667404863109</v>
      </c>
      <c r="AF14">
        <f t="shared" si="6"/>
        <v>-2521.3276655611949</v>
      </c>
      <c r="AG14">
        <f t="shared" si="6"/>
        <v>-1908.024111134624</v>
      </c>
      <c r="AH14">
        <f t="shared" si="6"/>
        <v>-1473.4034655414059</v>
      </c>
      <c r="AI14">
        <f t="shared" si="6"/>
        <v>-1160.499908524406</v>
      </c>
      <c r="AJ14">
        <f t="shared" si="6"/>
        <v>-931.47670254621232</v>
      </c>
    </row>
    <row r="15" spans="1:38" x14ac:dyDescent="0.25">
      <c r="Z15" s="15">
        <f t="shared" ref="Z15:Z22" si="7">+Z14+1</f>
        <v>3</v>
      </c>
      <c r="AB15">
        <f t="shared" ref="AB15:AJ15" si="8">(AC4-AA4)/(AC$1-AA$1)</f>
        <v>-9247.4209890552956</v>
      </c>
      <c r="AC15">
        <f t="shared" si="8"/>
        <v>-6503.5404456646193</v>
      </c>
      <c r="AD15">
        <f t="shared" si="8"/>
        <v>-4652.925714856091</v>
      </c>
      <c r="AE15">
        <f t="shared" si="8"/>
        <v>-3390.5829142189032</v>
      </c>
      <c r="AF15">
        <f t="shared" si="8"/>
        <v>-2518.7682795905998</v>
      </c>
      <c r="AG15">
        <f t="shared" si="8"/>
        <v>-1908.4887910711386</v>
      </c>
      <c r="AH15">
        <f t="shared" si="8"/>
        <v>-1475.0419992053439</v>
      </c>
      <c r="AI15">
        <f t="shared" si="8"/>
        <v>-1162.4095234791625</v>
      </c>
      <c r="AJ15">
        <f t="shared" si="8"/>
        <v>-933.25506924893614</v>
      </c>
    </row>
    <row r="16" spans="1:38" x14ac:dyDescent="0.25">
      <c r="Z16" s="15">
        <f t="shared" si="7"/>
        <v>4</v>
      </c>
      <c r="AB16">
        <f t="shared" ref="AB16:AJ16" si="9">(AC5-AA5)/(AC$1-AA$1)</f>
        <v>-9150.3117531958014</v>
      </c>
      <c r="AC16">
        <f t="shared" si="9"/>
        <v>-6454.6750089226616</v>
      </c>
      <c r="AD16">
        <f t="shared" si="9"/>
        <v>-4629.9864472794034</v>
      </c>
      <c r="AE16">
        <f t="shared" si="9"/>
        <v>-3381.1650955591899</v>
      </c>
      <c r="AF16">
        <f t="shared" si="9"/>
        <v>-2516.0865460596283</v>
      </c>
      <c r="AG16">
        <f t="shared" si="9"/>
        <v>-1908.9131560485703</v>
      </c>
      <c r="AH16">
        <f t="shared" si="9"/>
        <v>-1476.6921682078491</v>
      </c>
      <c r="AI16">
        <f t="shared" si="9"/>
        <v>-1164.3590779642352</v>
      </c>
      <c r="AJ16">
        <f t="shared" si="9"/>
        <v>-935.08540834200437</v>
      </c>
    </row>
    <row r="17" spans="26:36" x14ac:dyDescent="0.25">
      <c r="Z17" s="15">
        <f t="shared" si="7"/>
        <v>5</v>
      </c>
      <c r="AB17">
        <f t="shared" ref="AB17:AJ17" si="10">(AC6-AA6)/(AC$1-AA$1)</f>
        <v>-9052.9968905366877</v>
      </c>
      <c r="AC17">
        <f t="shared" si="10"/>
        <v>-6405.3983905337518</v>
      </c>
      <c r="AD17">
        <f t="shared" si="10"/>
        <v>-4606.6876128931117</v>
      </c>
      <c r="AE17">
        <f t="shared" si="10"/>
        <v>-3371.5071102817205</v>
      </c>
      <c r="AF17">
        <f t="shared" si="10"/>
        <v>-2513.2774467033782</v>
      </c>
      <c r="AG17">
        <f t="shared" si="10"/>
        <v>-1909.2939267357124</v>
      </c>
      <c r="AH17">
        <f t="shared" si="10"/>
        <v>-1478.3524173307201</v>
      </c>
      <c r="AI17">
        <f t="shared" si="10"/>
        <v>-1166.3484276545446</v>
      </c>
      <c r="AJ17">
        <f t="shared" si="10"/>
        <v>-936.96857995553898</v>
      </c>
    </row>
    <row r="18" spans="26:36" x14ac:dyDescent="0.25">
      <c r="Z18" s="15">
        <f t="shared" si="7"/>
        <v>6</v>
      </c>
      <c r="AB18">
        <f t="shared" ref="AB18:AJ18" si="11">(AC7-AA7)/(AC$1-AA$1)</f>
        <v>-8955.4782862501852</v>
      </c>
      <c r="AC18">
        <f t="shared" si="11"/>
        <v>-6355.707494089128</v>
      </c>
      <c r="AD18">
        <f t="shared" si="11"/>
        <v>-4583.0232728257506</v>
      </c>
      <c r="AE18">
        <f t="shared" si="11"/>
        <v>-3361.6026166079137</v>
      </c>
      <c r="AF18">
        <f t="shared" si="11"/>
        <v>-2510.3357717109702</v>
      </c>
      <c r="AG18">
        <f t="shared" si="11"/>
        <v>-1909.6276459833077</v>
      </c>
      <c r="AH18">
        <f t="shared" si="11"/>
        <v>-1480.0210521997849</v>
      </c>
      <c r="AI18">
        <f t="shared" si="11"/>
        <v>-1168.3773387807591</v>
      </c>
      <c r="AJ18">
        <f t="shared" si="11"/>
        <v>-938.90540465404706</v>
      </c>
    </row>
    <row r="19" spans="26:36" x14ac:dyDescent="0.25">
      <c r="Z19" s="15">
        <f t="shared" si="7"/>
        <v>7</v>
      </c>
      <c r="AB19">
        <f t="shared" ref="AB19:AJ19" si="12">(AC8-AA8)/(AC$1-AA$1)</f>
        <v>-8857.7578717817723</v>
      </c>
      <c r="AC19">
        <f t="shared" si="12"/>
        <v>-6305.599207383355</v>
      </c>
      <c r="AD19">
        <f t="shared" si="12"/>
        <v>-4558.9873835441485</v>
      </c>
      <c r="AE19">
        <f t="shared" si="12"/>
        <v>-3351.4451005613123</v>
      </c>
      <c r="AF19">
        <f t="shared" si="12"/>
        <v>-2507.2561127007061</v>
      </c>
      <c r="AG19">
        <f t="shared" si="12"/>
        <v>-1909.910670426767</v>
      </c>
      <c r="AH19">
        <f t="shared" si="12"/>
        <v>-1481.6962307400702</v>
      </c>
      <c r="AI19">
        <f t="shared" si="12"/>
        <v>-1170.4454805157241</v>
      </c>
      <c r="AJ19">
        <f t="shared" si="12"/>
        <v>-940.89665749731478</v>
      </c>
    </row>
    <row r="20" spans="26:36" x14ac:dyDescent="0.25">
      <c r="Z20" s="15">
        <f t="shared" si="7"/>
        <v>8</v>
      </c>
      <c r="AB20">
        <f t="shared" ref="AB20:AJ20" si="13">(AC9-AA9)/(AC$1-AA$1)</f>
        <v>-8759.8376255839594</v>
      </c>
      <c r="AC20">
        <f t="shared" si="13"/>
        <v>-6255.0704025075875</v>
      </c>
      <c r="AD20">
        <f t="shared" si="13"/>
        <v>-4534.5737948736096</v>
      </c>
      <c r="AE20">
        <f t="shared" si="13"/>
        <v>-3341.0278711920951</v>
      </c>
      <c r="AF20">
        <f t="shared" si="13"/>
        <v>-2504.0328554437847</v>
      </c>
      <c r="AG20">
        <f t="shared" si="13"/>
        <v>-1910.1391617184859</v>
      </c>
      <c r="AH20">
        <f t="shared" si="13"/>
        <v>-1483.3759541719746</v>
      </c>
      <c r="AI20">
        <f t="shared" si="13"/>
        <v>-1172.5524168609909</v>
      </c>
      <c r="AJ20">
        <f t="shared" si="13"/>
        <v>-942.9430616124007</v>
      </c>
    </row>
    <row r="21" spans="26:36" x14ac:dyDescent="0.25">
      <c r="Z21" s="15">
        <f t="shared" si="7"/>
        <v>9</v>
      </c>
      <c r="AB21">
        <f t="shared" ref="AB21:AJ21" si="14">(AC10-AA10)/(AC$1-AA$1)</f>
        <v>-8661.7195738607552</v>
      </c>
      <c r="AC21">
        <f t="shared" si="14"/>
        <v>-6204.1179359482412</v>
      </c>
      <c r="AD21">
        <f t="shared" si="14"/>
        <v>-4509.7762479780431</v>
      </c>
      <c r="AE21">
        <f t="shared" si="14"/>
        <v>-3330.344055667068</v>
      </c>
      <c r="AF21">
        <f t="shared" si="14"/>
        <v>-2500.6601723276731</v>
      </c>
      <c r="AG21">
        <f t="shared" si="14"/>
        <v>-1910.3090773740448</v>
      </c>
      <c r="AH21">
        <f t="shared" si="14"/>
        <v>-1485.0580575253903</v>
      </c>
      <c r="AI21">
        <f t="shared" si="14"/>
        <v>-1174.6975980040147</v>
      </c>
      <c r="AJ21">
        <f t="shared" si="14"/>
        <v>-945.04528124288197</v>
      </c>
    </row>
    <row r="22" spans="26:36" x14ac:dyDescent="0.25">
      <c r="Z22" s="15">
        <f t="shared" si="7"/>
        <v>10</v>
      </c>
      <c r="AB22">
        <f t="shared" ref="AB22:AJ22" si="15">(AC11-AA11)/(AC$1-AA$1)</f>
        <v>-8563.4057913229735</v>
      </c>
      <c r="AC22">
        <f t="shared" si="15"/>
        <v>-6152.7386486911946</v>
      </c>
      <c r="AD22">
        <f t="shared" si="15"/>
        <v>-4484.5883732991706</v>
      </c>
      <c r="AE22">
        <f t="shared" si="15"/>
        <v>-3319.3865942213861</v>
      </c>
      <c r="AF22">
        <f t="shared" si="15"/>
        <v>-2497.1320145500044</v>
      </c>
      <c r="AG22">
        <f t="shared" si="15"/>
        <v>-1910.4161612158862</v>
      </c>
      <c r="AH22">
        <f t="shared" si="15"/>
        <v>-1486.7401996476092</v>
      </c>
      <c r="AI22">
        <f t="shared" si="15"/>
        <v>-1176.8803511148733</v>
      </c>
      <c r="AJ22">
        <f t="shared" si="15"/>
        <v>-947.20391423934188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7D37A1-F79E-40FA-878D-8A5381421A47}">
          <x14:formula1>
            <xm:f>ElencoEUR!$A$2:$A$23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FB34-20E7-4850-B659-040582C6B33C}">
  <dimension ref="A1:AL22"/>
  <sheetViews>
    <sheetView showGridLines="0" zoomScaleNormal="100" workbookViewId="0">
      <selection activeCell="F2" sqref="F2"/>
    </sheetView>
  </sheetViews>
  <sheetFormatPr defaultRowHeight="15" x14ac:dyDescent="0.25"/>
  <cols>
    <col min="1" max="1" width="26.42578125" customWidth="1"/>
    <col min="2" max="2" width="27.5703125" customWidth="1"/>
    <col min="3" max="5" width="12.7109375" customWidth="1"/>
    <col min="6" max="6" width="16.42578125" customWidth="1"/>
    <col min="11" max="15" width="6.85546875" bestFit="1" customWidth="1"/>
    <col min="16" max="21" width="6.140625" bestFit="1" customWidth="1"/>
    <col min="26" max="26" width="9.140625" bestFit="1" customWidth="1"/>
    <col min="27" max="31" width="6.85546875" bestFit="1" customWidth="1"/>
    <col min="32" max="37" width="6.140625" bestFit="1" customWidth="1"/>
  </cols>
  <sheetData>
    <row r="1" spans="1:38" ht="47.25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6</v>
      </c>
      <c r="F1" s="11" t="s">
        <v>62</v>
      </c>
      <c r="G1" s="9" t="s">
        <v>13</v>
      </c>
      <c r="K1" s="17">
        <f>+ElencoEUR!N1</f>
        <v>-2.5000000000000001E-2</v>
      </c>
      <c r="L1" s="17">
        <f>+ElencoEUR!O1</f>
        <v>-0.02</v>
      </c>
      <c r="M1" s="17">
        <f>+ElencoEUR!P1</f>
        <v>-1.4999999999999999E-2</v>
      </c>
      <c r="N1" s="17">
        <f>+ElencoEUR!Q1</f>
        <v>-0.01</v>
      </c>
      <c r="O1" s="17">
        <f>+ElencoEUR!R1</f>
        <v>-5.0000000000000001E-3</v>
      </c>
      <c r="P1" s="17">
        <f>+ElencoEUR!S1</f>
        <v>0</v>
      </c>
      <c r="Q1" s="17">
        <f>+ElencoEUR!T1</f>
        <v>5.0000000000000001E-3</v>
      </c>
      <c r="R1" s="17">
        <f>+ElencoEUR!U1</f>
        <v>0.01</v>
      </c>
      <c r="S1" s="17">
        <f>+ElencoEUR!V1</f>
        <v>1.4999999999999999E-2</v>
      </c>
      <c r="T1" s="17">
        <f>+ElencoEUR!W1</f>
        <v>0.02</v>
      </c>
      <c r="U1" s="17">
        <f>+ElencoEUR!X1</f>
        <v>2.5000000000000001E-2</v>
      </c>
      <c r="Z1" s="27">
        <f ca="1">(PRICE(+EOMONTH(TODAY(),12*$B$8),C2,D2/100,F2+$B$7,100,E2)+B8*D2)/G2-1</f>
        <v>2.338564670514609E-2</v>
      </c>
      <c r="AA1" s="23">
        <f>+K1</f>
        <v>-2.5000000000000001E-2</v>
      </c>
      <c r="AB1" s="23">
        <f t="shared" ref="AB1:AK1" si="0">+L1</f>
        <v>-0.02</v>
      </c>
      <c r="AC1" s="23">
        <f t="shared" si="0"/>
        <v>-1.4999999999999999E-2</v>
      </c>
      <c r="AD1" s="23">
        <f t="shared" si="0"/>
        <v>-0.01</v>
      </c>
      <c r="AE1" s="23">
        <f t="shared" si="0"/>
        <v>-5.0000000000000001E-3</v>
      </c>
      <c r="AF1" s="23">
        <f t="shared" si="0"/>
        <v>0</v>
      </c>
      <c r="AG1" s="23">
        <f t="shared" si="0"/>
        <v>5.0000000000000001E-3</v>
      </c>
      <c r="AH1" s="23">
        <f t="shared" si="0"/>
        <v>0.01</v>
      </c>
      <c r="AI1" s="23">
        <f t="shared" si="0"/>
        <v>1.4999999999999999E-2</v>
      </c>
      <c r="AJ1" s="23">
        <f t="shared" si="0"/>
        <v>0.02</v>
      </c>
      <c r="AK1" s="23">
        <f t="shared" si="0"/>
        <v>2.5000000000000001E-2</v>
      </c>
      <c r="AL1" s="17"/>
    </row>
    <row r="2" spans="1:38" ht="15.75" x14ac:dyDescent="0.25">
      <c r="A2" s="1" t="s">
        <v>60</v>
      </c>
      <c r="B2" s="15" t="str">
        <f>+IFERROR(INDEX(ElencoEUR!B$2:B$23,MATCH($A$2,ElencoEUR!$A$2:$A$23,0)),"")</f>
        <v>AUSTRIA 30/06/2120 0,85%</v>
      </c>
      <c r="C2" s="21">
        <f>+IFERROR(INDEX(ElencoEUR!C$2:C$23,MATCH($A$2,ElencoEUR!$A$2:$A$23,0)),"")</f>
        <v>80536</v>
      </c>
      <c r="D2" s="15">
        <f>+IFERROR(INDEX(ElencoEUR!D$2:D$23,MATCH($A$2,ElencoEUR!$A$2:$A$23,0)),"")</f>
        <v>0.85</v>
      </c>
      <c r="E2" s="15">
        <f>+IFERROR(INDEX(ElencoEUR!F$2:F$23,MATCH($A$2,ElencoEUR!$A$2:$A$23,0)),"")</f>
        <v>1</v>
      </c>
      <c r="F2" s="22">
        <f ca="1">+YIELD(TODAY(),C2,D2/100,G2,100,E2)</f>
        <v>2.3384353383715396E-2</v>
      </c>
      <c r="G2" s="15">
        <f>+IFERROR(INDEX(ElencoEUR!H$2:H$23,MATCH($A$2,ElencoEUR!$A$2:$A$23,0)),"")</f>
        <v>43.2</v>
      </c>
      <c r="K2" s="26" t="e" cm="1">
        <f t="array" ref="K2:U2">(+_xlfn.XLOOKUP($A$2,ElencoEUR!$A$2:$A$23,ElencoEUR!$N$2:$X$23)+$B$8*$D$2)/K3-1</f>
        <v>#NUM!</v>
      </c>
      <c r="L2" s="26">
        <v>2.2987169481778338</v>
      </c>
      <c r="M2" s="26">
        <v>1.3520050899362994</v>
      </c>
      <c r="N2" s="26">
        <v>0.72727237104690046</v>
      </c>
      <c r="O2" s="26">
        <v>0.30871600527877407</v>
      </c>
      <c r="P2" s="26">
        <v>2.338564670514609E-2</v>
      </c>
      <c r="Q2" s="26">
        <v>-0.17496323542935277</v>
      </c>
      <c r="R2" s="26">
        <v>-0.31585112241715496</v>
      </c>
      <c r="S2" s="26">
        <v>-0.4182701908003692</v>
      </c>
      <c r="T2" s="26">
        <v>-0.49454660990061783</v>
      </c>
      <c r="U2" s="26">
        <v>-0.55275928492984683</v>
      </c>
      <c r="Z2" s="15">
        <v>1</v>
      </c>
      <c r="AA2" s="27" t="e">
        <f t="dataTable" ref="AA2:AK11" dt2D="1" dtr="1" r1="B7" r2="B8" ca="1"/>
        <v>#NUM!</v>
      </c>
      <c r="AB2" s="27">
        <v>2.2987169481778338</v>
      </c>
      <c r="AC2" s="27">
        <v>1.3520050899362994</v>
      </c>
      <c r="AD2" s="27">
        <v>0.72727237104690046</v>
      </c>
      <c r="AE2" s="27">
        <v>0.30871600527877407</v>
      </c>
      <c r="AF2" s="27">
        <v>2.338564670514609E-2</v>
      </c>
      <c r="AG2" s="27">
        <v>-0.17496323542935277</v>
      </c>
      <c r="AH2" s="27">
        <v>-0.31585112241715496</v>
      </c>
      <c r="AI2" s="27">
        <v>-0.4182701908003692</v>
      </c>
      <c r="AJ2" s="27">
        <v>-0.49454660990061783</v>
      </c>
      <c r="AK2" s="27">
        <v>-0.55275928492984683</v>
      </c>
    </row>
    <row r="3" spans="1:38" x14ac:dyDescent="0.25">
      <c r="K3" s="25">
        <f>+INDEX(ElencoEUR!$H$2:$H$23,MATCH(A2,ElencoEUR!$A$2:$A$23,0))</f>
        <v>43.2</v>
      </c>
      <c r="L3" s="25">
        <f>+K3</f>
        <v>43.2</v>
      </c>
      <c r="M3" s="25">
        <f t="shared" ref="M3:U3" si="1">+L3</f>
        <v>43.2</v>
      </c>
      <c r="N3" s="25">
        <f t="shared" si="1"/>
        <v>43.2</v>
      </c>
      <c r="O3" s="25">
        <f t="shared" si="1"/>
        <v>43.2</v>
      </c>
      <c r="P3" s="25">
        <f t="shared" si="1"/>
        <v>43.2</v>
      </c>
      <c r="Q3" s="25">
        <f t="shared" si="1"/>
        <v>43.2</v>
      </c>
      <c r="R3" s="25">
        <f t="shared" si="1"/>
        <v>43.2</v>
      </c>
      <c r="S3" s="25">
        <f t="shared" si="1"/>
        <v>43.2</v>
      </c>
      <c r="T3" s="25">
        <f t="shared" si="1"/>
        <v>43.2</v>
      </c>
      <c r="U3" s="25">
        <f t="shared" si="1"/>
        <v>43.2</v>
      </c>
      <c r="Z3" s="15">
        <f>+Z2+1</f>
        <v>2</v>
      </c>
      <c r="AA3" s="27" t="e">
        <v>#NUM!</v>
      </c>
      <c r="AB3" s="27">
        <v>2.3098144091012669</v>
      </c>
      <c r="AC3" s="27">
        <v>1.3715603292854319</v>
      </c>
      <c r="AD3" s="27">
        <v>0.75012787097615141</v>
      </c>
      <c r="AE3" s="27">
        <v>0.33241497486293015</v>
      </c>
      <c r="AF3" s="27">
        <v>4.685804283195294E-2</v>
      </c>
      <c r="AG3" s="27">
        <v>-0.15210168767288867</v>
      </c>
      <c r="AH3" s="27">
        <v>-0.29366549877313686</v>
      </c>
      <c r="AI3" s="27">
        <v>-0.39669265528649233</v>
      </c>
      <c r="AJ3" s="27">
        <v>-0.47346705791895094</v>
      </c>
      <c r="AK3" s="27">
        <v>-0.53206636551667086</v>
      </c>
    </row>
    <row r="4" spans="1:38" x14ac:dyDescent="0.25">
      <c r="J4" t="s">
        <v>68</v>
      </c>
      <c r="L4" t="e">
        <f>(M2-K2)/(M1-K1)</f>
        <v>#NUM!</v>
      </c>
      <c r="M4">
        <f t="shared" ref="M4:T4" si="2">(N2-L2)/(N1-L1)</f>
        <v>-157.14445771309332</v>
      </c>
      <c r="N4">
        <f t="shared" si="2"/>
        <v>-104.32890846575255</v>
      </c>
      <c r="O4">
        <f t="shared" si="2"/>
        <v>-70.388672434175433</v>
      </c>
      <c r="P4">
        <f t="shared" si="2"/>
        <v>-48.367924070812684</v>
      </c>
      <c r="Q4">
        <f t="shared" si="2"/>
        <v>-33.923676912230107</v>
      </c>
      <c r="R4">
        <f t="shared" si="2"/>
        <v>-24.330695537101647</v>
      </c>
      <c r="S4">
        <f t="shared" si="2"/>
        <v>-17.869548748346286</v>
      </c>
      <c r="T4">
        <f t="shared" si="2"/>
        <v>-13.44890941294776</v>
      </c>
      <c r="Z4" s="15">
        <f t="shared" ref="Z4:Z11" si="3">+Z3+1</f>
        <v>3</v>
      </c>
      <c r="AA4" s="27" t="e">
        <v>#NUM!</v>
      </c>
      <c r="AB4" s="27">
        <v>2.3208828374676429</v>
      </c>
      <c r="AC4" s="27">
        <v>1.3911145567556558</v>
      </c>
      <c r="AD4" s="27">
        <v>0.77302592744747178</v>
      </c>
      <c r="AE4" s="27">
        <v>0.3561879055033772</v>
      </c>
      <c r="AF4" s="27">
        <v>7.041921695954767E-2</v>
      </c>
      <c r="AG4" s="27">
        <v>-0.12914971810063991</v>
      </c>
      <c r="AH4" s="27">
        <v>-0.27139609049361169</v>
      </c>
      <c r="AI4" s="27">
        <v>-0.37504212771819356</v>
      </c>
      <c r="AJ4" s="27">
        <v>-0.45232661052846312</v>
      </c>
      <c r="AK4" s="27">
        <v>-0.51132423953121875</v>
      </c>
    </row>
    <row r="5" spans="1:38" x14ac:dyDescent="0.25">
      <c r="J5" t="s">
        <v>69</v>
      </c>
      <c r="L5" t="e">
        <f>(M2-2*L2+K2)/(M1-K1)</f>
        <v>#NUM!</v>
      </c>
      <c r="M5">
        <f t="shared" ref="M5:T5" si="4">(N2-2*M2+L2)/(N1-L1)</f>
        <v>32.197913935213542</v>
      </c>
      <c r="N5">
        <f t="shared" si="4"/>
        <v>20.617635312127263</v>
      </c>
      <c r="O5">
        <f t="shared" si="4"/>
        <v>13.32260071944984</v>
      </c>
      <c r="P5">
        <f t="shared" si="4"/>
        <v>8.6981476439129128</v>
      </c>
      <c r="Q5">
        <f t="shared" si="4"/>
        <v>5.746099514669667</v>
      </c>
      <c r="R5">
        <f t="shared" si="4"/>
        <v>3.8468818604587955</v>
      </c>
      <c r="S5">
        <f t="shared" si="4"/>
        <v>2.6142649282965613</v>
      </c>
      <c r="T5">
        <f t="shared" si="4"/>
        <v>1.8063744071019623</v>
      </c>
      <c r="Z5" s="15">
        <f t="shared" si="3"/>
        <v>4</v>
      </c>
      <c r="AA5" s="27" t="e">
        <v>#NUM!</v>
      </c>
      <c r="AB5" s="27">
        <v>2.3319221350205268</v>
      </c>
      <c r="AC5" s="27">
        <v>1.4106677638630214</v>
      </c>
      <c r="AD5" s="27">
        <v>0.79596711005266063</v>
      </c>
      <c r="AE5" s="27">
        <v>0.3800361569263111</v>
      </c>
      <c r="AF5" s="27">
        <v>9.407124510407372E-2</v>
      </c>
      <c r="AG5" s="27">
        <v>-0.1061047601478331</v>
      </c>
      <c r="AH5" s="27">
        <v>-0.24904010048269942</v>
      </c>
      <c r="AI5" s="27">
        <v>-0.35331580634266213</v>
      </c>
      <c r="AJ5" s="27">
        <v>-0.43112262582121874</v>
      </c>
      <c r="AK5" s="27">
        <v>-0.49053052614530879</v>
      </c>
    </row>
    <row r="6" spans="1:38" ht="15.75" x14ac:dyDescent="0.25">
      <c r="A6" s="18" t="s">
        <v>65</v>
      </c>
      <c r="B6" s="12">
        <f>Prezzi!B6</f>
        <v>5.0000000000000001E-3</v>
      </c>
      <c r="Z6" s="15">
        <f t="shared" si="3"/>
        <v>5</v>
      </c>
      <c r="AA6" s="27" t="e">
        <v>#NUM!</v>
      </c>
      <c r="AB6" s="27">
        <v>2.3429322031709527</v>
      </c>
      <c r="AC6" s="27">
        <v>1.4302199420524446</v>
      </c>
      <c r="AD6" s="27">
        <v>0.81895199600713275</v>
      </c>
      <c r="AE6" s="27">
        <v>0.40396111385561362</v>
      </c>
      <c r="AF6" s="27">
        <v>0.11781625182796951</v>
      </c>
      <c r="AG6" s="27">
        <v>-8.2964174399414392E-2</v>
      </c>
      <c r="AH6" s="27">
        <v>-0.22659463826528314</v>
      </c>
      <c r="AI6" s="27">
        <v>-0.33151078186361649</v>
      </c>
      <c r="AJ6" s="27">
        <v>-0.40985234727181452</v>
      </c>
      <c r="AK6" s="27">
        <v>-0.46968272933592714</v>
      </c>
    </row>
    <row r="7" spans="1:38" ht="15.75" x14ac:dyDescent="0.25">
      <c r="A7" s="18" t="s">
        <v>66</v>
      </c>
      <c r="B7" s="12">
        <f>Prezzi!B7</f>
        <v>0</v>
      </c>
      <c r="Z7" s="15">
        <f t="shared" si="3"/>
        <v>6</v>
      </c>
      <c r="AA7" s="27" t="e">
        <v>#NUM!</v>
      </c>
      <c r="AB7" s="27">
        <v>2.3539129429962933</v>
      </c>
      <c r="AC7" s="27">
        <v>1.4497710826971146</v>
      </c>
      <c r="AD7" s="27">
        <v>0.84198117025196018</v>
      </c>
      <c r="AE7" s="27">
        <v>0.42796418647242063</v>
      </c>
      <c r="AF7" s="27">
        <v>0.14165641137519169</v>
      </c>
      <c r="AG7" s="27">
        <v>-5.972524652223965E-2</v>
      </c>
      <c r="AH7" s="27">
        <v>-0.20405671686960269</v>
      </c>
      <c r="AI7" s="27">
        <v>-0.30962403331331911</v>
      </c>
      <c r="AJ7" s="27">
        <v>-0.38851289876477513</v>
      </c>
      <c r="AK7" s="27">
        <v>-0.4487782323116003</v>
      </c>
    </row>
    <row r="8" spans="1:38" ht="15.75" x14ac:dyDescent="0.25">
      <c r="A8" t="s">
        <v>64</v>
      </c>
      <c r="B8" s="29">
        <f>Prezzi!B8</f>
        <v>1</v>
      </c>
      <c r="Z8" s="15">
        <f t="shared" si="3"/>
        <v>7</v>
      </c>
      <c r="AA8" s="27" t="e">
        <v>#NUM!</v>
      </c>
      <c r="AB8" s="27">
        <v>2.3648642552391332</v>
      </c>
      <c r="AC8" s="27">
        <v>1.46932117709789</v>
      </c>
      <c r="AD8" s="27">
        <v>0.86505522555727077</v>
      </c>
      <c r="AE8" s="27">
        <v>0.45204681088313592</v>
      </c>
      <c r="AF8" s="27">
        <v>0.16559394883298673</v>
      </c>
      <c r="AG8" s="27">
        <v>-3.6385185138573584E-2</v>
      </c>
      <c r="AH8" s="27">
        <v>-0.18142324960577738</v>
      </c>
      <c r="AI8" s="27">
        <v>-0.28765242376613931</v>
      </c>
      <c r="AJ8" s="27">
        <v>-0.36710127940621484</v>
      </c>
      <c r="AK8" s="27">
        <v>-0.42781429166909146</v>
      </c>
    </row>
    <row r="9" spans="1:38" x14ac:dyDescent="0.25">
      <c r="Z9" s="15">
        <f t="shared" si="3"/>
        <v>8</v>
      </c>
      <c r="AA9" s="27" t="e">
        <v>#NUM!</v>
      </c>
      <c r="AB9" s="27">
        <v>2.3757860403061324</v>
      </c>
      <c r="AC9" s="27">
        <v>1.4888702164826908</v>
      </c>
      <c r="AD9" s="27">
        <v>0.88817476262703865</v>
      </c>
      <c r="AE9" s="27">
        <v>0.47621044959605063</v>
      </c>
      <c r="AF9" s="27">
        <v>0.18963114132082692</v>
      </c>
      <c r="AG9" s="27">
        <v>-1.2941119639229726E-2</v>
      </c>
      <c r="AH9" s="27">
        <v>-0.15869104673678058</v>
      </c>
      <c r="AI9" s="27">
        <v>-0.26559269588758405</v>
      </c>
      <c r="AJ9" s="27">
        <v>-0.34561435811040742</v>
      </c>
      <c r="AK9" s="27">
        <v>-0.40678803126737195</v>
      </c>
    </row>
    <row r="10" spans="1:38" x14ac:dyDescent="0.25">
      <c r="Z10" s="15">
        <f t="shared" si="3"/>
        <v>9</v>
      </c>
      <c r="AA10" s="27" t="e">
        <v>#NUM!</v>
      </c>
      <c r="AB10" s="27">
        <v>2.3866781982668943</v>
      </c>
      <c r="AC10" s="27">
        <v>1.5084181920058919</v>
      </c>
      <c r="AD10" s="27">
        <v>0.91134039020527191</v>
      </c>
      <c r="AE10" s="27">
        <v>0.50045659200672676</v>
      </c>
      <c r="AF10" s="27">
        <v>0.21377031920715162</v>
      </c>
      <c r="AG10" s="27">
        <v>1.0609902065365384E-2</v>
      </c>
      <c r="AH10" s="27">
        <v>-0.13585681203827793</v>
      </c>
      <c r="AI10" s="27">
        <v>-0.24344146731248228</v>
      </c>
      <c r="AJ10" s="27">
        <v>-0.32404886795149679</v>
      </c>
      <c r="AK10" s="27">
        <v>-0.38569643580518953</v>
      </c>
    </row>
    <row r="11" spans="1:38" x14ac:dyDescent="0.25">
      <c r="Z11" s="15">
        <f t="shared" si="3"/>
        <v>10</v>
      </c>
      <c r="AA11" s="27" t="e">
        <v>#NUM!</v>
      </c>
      <c r="AB11" s="27">
        <v>2.3975406288528216</v>
      </c>
      <c r="AC11" s="27">
        <v>1.5279650947477008</v>
      </c>
      <c r="AD11" s="27">
        <v>0.9345527251836232</v>
      </c>
      <c r="AE11" s="27">
        <v>0.5247867548922982</v>
      </c>
      <c r="AF11" s="27">
        <v>0.23801386735455865</v>
      </c>
      <c r="AG11" s="27">
        <v>3.4270915857938178E-2</v>
      </c>
      <c r="AH11" s="27">
        <v>-0.11291713924361679</v>
      </c>
      <c r="AI11" s="27">
        <v>-0.2211952258457629</v>
      </c>
      <c r="AJ11" s="27">
        <v>-0.30240140027016094</v>
      </c>
      <c r="AK11" s="27">
        <v>-0.36453634408789015</v>
      </c>
    </row>
    <row r="13" spans="1:38" x14ac:dyDescent="0.25">
      <c r="Z13" s="15">
        <v>1</v>
      </c>
      <c r="AB13" t="e">
        <f>(AC2-AA2)/(AC$1-AA$1)</f>
        <v>#NUM!</v>
      </c>
      <c r="AC13">
        <f t="shared" ref="AC13:AJ13" si="5">(AD2-AB2)/(AD$1-AB$1)</f>
        <v>-157.14445771309332</v>
      </c>
      <c r="AD13">
        <f t="shared" si="5"/>
        <v>-104.32890846575255</v>
      </c>
      <c r="AE13">
        <f t="shared" si="5"/>
        <v>-70.388672434175433</v>
      </c>
      <c r="AF13">
        <f t="shared" si="5"/>
        <v>-48.367924070812684</v>
      </c>
      <c r="AG13">
        <f t="shared" si="5"/>
        <v>-33.923676912230107</v>
      </c>
      <c r="AH13">
        <f t="shared" si="5"/>
        <v>-24.330695537101647</v>
      </c>
      <c r="AI13">
        <f t="shared" si="5"/>
        <v>-17.869548748346286</v>
      </c>
      <c r="AJ13">
        <f t="shared" si="5"/>
        <v>-13.44890941294776</v>
      </c>
    </row>
    <row r="14" spans="1:38" x14ac:dyDescent="0.25">
      <c r="Z14" s="15">
        <f>+Z13+1</f>
        <v>2</v>
      </c>
      <c r="AB14" t="e">
        <f t="shared" ref="AB14:AJ22" si="6">(AC3-AA3)/(AC$1-AA$1)</f>
        <v>#NUM!</v>
      </c>
      <c r="AC14">
        <f t="shared" si="6"/>
        <v>-155.96865381251155</v>
      </c>
      <c r="AD14">
        <f t="shared" si="6"/>
        <v>-103.9145354422502</v>
      </c>
      <c r="AE14">
        <f t="shared" si="6"/>
        <v>-70.32698281441985</v>
      </c>
      <c r="AF14">
        <f t="shared" si="6"/>
        <v>-48.451666253581884</v>
      </c>
      <c r="AG14">
        <f t="shared" si="6"/>
        <v>-34.052354160508976</v>
      </c>
      <c r="AH14">
        <f t="shared" si="6"/>
        <v>-24.459096761360371</v>
      </c>
      <c r="AI14">
        <f t="shared" si="6"/>
        <v>-17.98015591458141</v>
      </c>
      <c r="AJ14">
        <f t="shared" si="6"/>
        <v>-13.537371023017849</v>
      </c>
    </row>
    <row r="15" spans="1:38" x14ac:dyDescent="0.25">
      <c r="Z15" s="15">
        <f t="shared" ref="Z15:Z22" si="7">+Z14+1</f>
        <v>3</v>
      </c>
      <c r="AB15" t="e">
        <f t="shared" si="6"/>
        <v>#NUM!</v>
      </c>
      <c r="AC15">
        <f t="shared" si="6"/>
        <v>-154.7856910020171</v>
      </c>
      <c r="AD15">
        <f t="shared" si="6"/>
        <v>-103.49266512522787</v>
      </c>
      <c r="AE15">
        <f t="shared" si="6"/>
        <v>-70.260671048792403</v>
      </c>
      <c r="AF15">
        <f t="shared" si="6"/>
        <v>-48.53376236040171</v>
      </c>
      <c r="AG15">
        <f t="shared" si="6"/>
        <v>-34.181530745315932</v>
      </c>
      <c r="AH15">
        <f t="shared" si="6"/>
        <v>-24.589240961755369</v>
      </c>
      <c r="AI15">
        <f t="shared" si="6"/>
        <v>-18.093052003485145</v>
      </c>
      <c r="AJ15">
        <f t="shared" si="6"/>
        <v>-13.628211181302516</v>
      </c>
    </row>
    <row r="16" spans="1:38" x14ac:dyDescent="0.25">
      <c r="Z16" s="15">
        <f t="shared" si="7"/>
        <v>4</v>
      </c>
      <c r="AB16" t="e">
        <f t="shared" si="6"/>
        <v>#NUM!</v>
      </c>
      <c r="AC16">
        <f t="shared" si="6"/>
        <v>-153.59550249678662</v>
      </c>
      <c r="AD16">
        <f t="shared" si="6"/>
        <v>-103.06316069367105</v>
      </c>
      <c r="AE16">
        <f t="shared" si="6"/>
        <v>-70.189586494858688</v>
      </c>
      <c r="AF16">
        <f t="shared" si="6"/>
        <v>-48.614091707414417</v>
      </c>
      <c r="AG16">
        <f t="shared" si="6"/>
        <v>-34.311134558677317</v>
      </c>
      <c r="AH16">
        <f t="shared" si="6"/>
        <v>-24.721104619482908</v>
      </c>
      <c r="AI16">
        <f t="shared" si="6"/>
        <v>-18.208252533851933</v>
      </c>
      <c r="AJ16">
        <f t="shared" si="6"/>
        <v>-13.721471980264663</v>
      </c>
    </row>
    <row r="17" spans="26:36" x14ac:dyDescent="0.25">
      <c r="Z17" s="15">
        <f t="shared" si="7"/>
        <v>5</v>
      </c>
      <c r="AB17" t="e">
        <f t="shared" si="6"/>
        <v>#NUM!</v>
      </c>
      <c r="AC17">
        <f t="shared" si="6"/>
        <v>-152.39802071638201</v>
      </c>
      <c r="AD17">
        <f t="shared" si="6"/>
        <v>-102.62588281968311</v>
      </c>
      <c r="AE17">
        <f t="shared" si="6"/>
        <v>-70.113574417916325</v>
      </c>
      <c r="AF17">
        <f t="shared" si="6"/>
        <v>-48.692528825502798</v>
      </c>
      <c r="AG17">
        <f t="shared" si="6"/>
        <v>-34.441089009325268</v>
      </c>
      <c r="AH17">
        <f t="shared" si="6"/>
        <v>-24.854660746420212</v>
      </c>
      <c r="AI17">
        <f t="shared" si="6"/>
        <v>-18.325770900653136</v>
      </c>
      <c r="AJ17">
        <f t="shared" si="6"/>
        <v>-13.817194747231062</v>
      </c>
    </row>
    <row r="18" spans="26:36" x14ac:dyDescent="0.25">
      <c r="Z18" s="15">
        <f t="shared" si="7"/>
        <v>6</v>
      </c>
      <c r="AB18" t="e">
        <f t="shared" si="6"/>
        <v>#NUM!</v>
      </c>
      <c r="AC18">
        <f t="shared" si="6"/>
        <v>-151.19317727443331</v>
      </c>
      <c r="AD18">
        <f t="shared" si="6"/>
        <v>-102.18068962246942</v>
      </c>
      <c r="AE18">
        <f t="shared" si="6"/>
        <v>-70.032475887676853</v>
      </c>
      <c r="AF18">
        <f t="shared" si="6"/>
        <v>-48.768943299466024</v>
      </c>
      <c r="AG18">
        <f t="shared" si="6"/>
        <v>-34.571312824479435</v>
      </c>
      <c r="AH18">
        <f t="shared" si="6"/>
        <v>-24.989878679107949</v>
      </c>
      <c r="AI18">
        <f t="shared" si="6"/>
        <v>-18.445618189517244</v>
      </c>
      <c r="AJ18">
        <f t="shared" si="6"/>
        <v>-13.915419899828116</v>
      </c>
    </row>
    <row r="19" spans="26:36" x14ac:dyDescent="0.25">
      <c r="Z19" s="15">
        <f t="shared" si="7"/>
        <v>7</v>
      </c>
      <c r="AB19" t="e">
        <f t="shared" si="6"/>
        <v>#NUM!</v>
      </c>
      <c r="AC19">
        <f t="shared" si="6"/>
        <v>-149.98090296818626</v>
      </c>
      <c r="AD19">
        <f t="shared" si="6"/>
        <v>-101.72743662147542</v>
      </c>
      <c r="AE19">
        <f t="shared" si="6"/>
        <v>-69.946127672428403</v>
      </c>
      <c r="AF19">
        <f t="shared" si="6"/>
        <v>-48.843199602170948</v>
      </c>
      <c r="AG19">
        <f t="shared" si="6"/>
        <v>-34.701719843876411</v>
      </c>
      <c r="AH19">
        <f t="shared" si="6"/>
        <v>-25.126723862756577</v>
      </c>
      <c r="AI19">
        <f t="shared" si="6"/>
        <v>-18.567802980043744</v>
      </c>
      <c r="AJ19">
        <f t="shared" si="6"/>
        <v>-14.016186790295212</v>
      </c>
    </row>
    <row r="20" spans="26:36" x14ac:dyDescent="0.25">
      <c r="Z20" s="15">
        <f t="shared" si="7"/>
        <v>8</v>
      </c>
      <c r="AB20" t="e">
        <f t="shared" si="6"/>
        <v>#NUM!</v>
      </c>
      <c r="AC20">
        <f t="shared" si="6"/>
        <v>-148.76112776790936</v>
      </c>
      <c r="AD20">
        <f t="shared" si="6"/>
        <v>-101.26597668866403</v>
      </c>
      <c r="AE20">
        <f t="shared" si="6"/>
        <v>-69.854362130621169</v>
      </c>
      <c r="AF20">
        <f t="shared" si="6"/>
        <v>-48.915156923528038</v>
      </c>
      <c r="AG20">
        <f t="shared" si="6"/>
        <v>-34.832218805760753</v>
      </c>
      <c r="AH20">
        <f t="shared" si="6"/>
        <v>-25.265157624835435</v>
      </c>
      <c r="AI20">
        <f t="shared" si="6"/>
        <v>-18.692331137362682</v>
      </c>
      <c r="AJ20">
        <f t="shared" si="6"/>
        <v>-14.119533537978787</v>
      </c>
    </row>
    <row r="21" spans="26:36" x14ac:dyDescent="0.25">
      <c r="Z21" s="15">
        <f t="shared" si="7"/>
        <v>9</v>
      </c>
      <c r="AB21" t="e">
        <f t="shared" si="6"/>
        <v>#NUM!</v>
      </c>
      <c r="AC21">
        <f t="shared" si="6"/>
        <v>-147.53378080616224</v>
      </c>
      <c r="AD21">
        <f t="shared" si="6"/>
        <v>-100.79615999991653</v>
      </c>
      <c r="AE21">
        <f t="shared" si="6"/>
        <v>-69.757007099812029</v>
      </c>
      <c r="AF21">
        <f t="shared" si="6"/>
        <v>-48.984668994136136</v>
      </c>
      <c r="AG21">
        <f t="shared" si="6"/>
        <v>-34.962713124542951</v>
      </c>
      <c r="AH21">
        <f t="shared" si="6"/>
        <v>-25.405136937784771</v>
      </c>
      <c r="AI21">
        <f t="shared" si="6"/>
        <v>-18.819205591321886</v>
      </c>
      <c r="AJ21">
        <f t="shared" si="6"/>
        <v>-14.225496849270721</v>
      </c>
    </row>
    <row r="22" spans="26:36" x14ac:dyDescent="0.25">
      <c r="Z22" s="15">
        <f t="shared" si="7"/>
        <v>10</v>
      </c>
      <c r="AB22" t="e">
        <f t="shared" si="6"/>
        <v>#NUM!</v>
      </c>
      <c r="AC22">
        <f t="shared" si="6"/>
        <v>-146.29879036691983</v>
      </c>
      <c r="AD22">
        <f t="shared" si="6"/>
        <v>-100.31783398554028</v>
      </c>
      <c r="AE22">
        <f t="shared" si="6"/>
        <v>-69.653885782906457</v>
      </c>
      <c r="AF22">
        <f t="shared" si="6"/>
        <v>-49.051583903436004</v>
      </c>
      <c r="AG22">
        <f t="shared" si="6"/>
        <v>-35.093100659817544</v>
      </c>
      <c r="AH22">
        <f t="shared" si="6"/>
        <v>-25.546614170370113</v>
      </c>
      <c r="AI22">
        <f t="shared" si="6"/>
        <v>-18.948426102654413</v>
      </c>
      <c r="AJ22">
        <f t="shared" si="6"/>
        <v>-14.334111824212723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4AC710-DA2F-454D-9A86-CB62132EA821}">
          <x14:formula1>
            <xm:f>ElencoEUR!$A$2:$A$23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ElencoEUR</vt:lpstr>
      <vt:lpstr>Prezzi</vt:lpstr>
      <vt:lpstr>Rendimenti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Feleppa</dc:creator>
  <cp:lastModifiedBy>Coletti Paolo</cp:lastModifiedBy>
  <dcterms:created xsi:type="dcterms:W3CDTF">2024-01-19T10:51:09Z</dcterms:created>
  <dcterms:modified xsi:type="dcterms:W3CDTF">2024-01-30T17:35:17Z</dcterms:modified>
</cp:coreProperties>
</file>